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greg/Dropbox/研究 DROP/++ PUBLICATIONS/2022 0000 Oil majors (Journal &amp; Chapter)/Manuscript (journal)/Submission 2/To submit/"/>
    </mc:Choice>
  </mc:AlternateContent>
  <xr:revisionPtr revIDLastSave="0" documentId="13_ncr:1_{D0B13635-B9F6-D84D-93F0-7230AF75004B}" xr6:coauthVersionLast="47" xr6:coauthVersionMax="47" xr10:uidLastSave="{00000000-0000-0000-0000-000000000000}"/>
  <bookViews>
    <workbookView xWindow="0" yWindow="500" windowWidth="61060" windowHeight="35040" xr2:uid="{B3A2B9B5-1D6B-C645-8D1D-44BB5FB29D9A}"/>
  </bookViews>
  <sheets>
    <sheet name="BP - Projects" sheetId="10" r:id="rId1"/>
    <sheet name="BP - Retirements" sheetId="26" r:id="rId2"/>
    <sheet name="Shell - Projects" sheetId="2" r:id="rId3"/>
    <sheet name="Shell - Retirements" sheetId="25" r:id="rId4"/>
    <sheet name="Chevron - Projects" sheetId="12" r:id="rId5"/>
    <sheet name="Chevron - Retirements" sheetId="11" r:id="rId6"/>
    <sheet name="EM - Projects" sheetId="27" r:id="rId7"/>
    <sheet name="EM - Retirements" sheetId="28" r:id="rId8"/>
    <sheet name="Projects used for CN-LNG " sheetId="29" r:id="rId9"/>
  </sheets>
  <definedNames>
    <definedName name="_xlnm._FilterDatabase" localSheetId="0" hidden="1">'BP - Projects'!$A$2:$R$27</definedName>
    <definedName name="_xlnm._FilterDatabase" localSheetId="4" hidden="1">'Chevron - Projects'!$A$2:$R$21</definedName>
    <definedName name="_xlnm._FilterDatabase" localSheetId="6" hidden="1">'EM - Projects'!$A$2:$V$3</definedName>
    <definedName name="_xlnm._FilterDatabase" localSheetId="2" hidden="1">'Shell - Projects'!$A$2:$R$79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2" l="1"/>
  <c r="G48" i="25"/>
  <c r="F64" i="11" l="1"/>
  <c r="K18" i="29"/>
  <c r="F204" i="11" l="1"/>
  <c r="J52" i="2"/>
  <c r="E181" i="25"/>
  <c r="Q78" i="2"/>
  <c r="O78" i="2"/>
  <c r="N78" i="2"/>
  <c r="Q76" i="2"/>
  <c r="P76" i="2"/>
  <c r="O76" i="2"/>
  <c r="N76" i="2"/>
  <c r="K78" i="2"/>
  <c r="K76" i="2"/>
  <c r="H80" i="2"/>
  <c r="G80" i="2"/>
  <c r="H78" i="2"/>
  <c r="G78" i="2"/>
  <c r="H76" i="2"/>
  <c r="G76" i="2"/>
  <c r="A76" i="2"/>
  <c r="F194" i="11" l="1"/>
  <c r="G157" i="25"/>
  <c r="B18" i="29"/>
  <c r="G18" i="29"/>
  <c r="H18" i="29"/>
  <c r="I18" i="29"/>
  <c r="J18" i="29"/>
  <c r="J3" i="27"/>
  <c r="F7" i="28"/>
  <c r="F5" i="28"/>
  <c r="H9" i="27"/>
  <c r="G9" i="27"/>
  <c r="Q7" i="27"/>
  <c r="O7" i="27"/>
  <c r="N7" i="27"/>
  <c r="K7" i="27"/>
  <c r="H7" i="27"/>
  <c r="G7" i="27"/>
  <c r="Y5" i="27"/>
  <c r="Q5" i="27"/>
  <c r="P5" i="27"/>
  <c r="O5" i="27"/>
  <c r="N5" i="27"/>
  <c r="K5" i="27"/>
  <c r="H5" i="27"/>
  <c r="G5" i="27"/>
  <c r="A5" i="27"/>
  <c r="J5" i="27"/>
  <c r="J71" i="2" l="1"/>
  <c r="J70" i="2"/>
  <c r="J53" i="2"/>
  <c r="J51" i="2"/>
  <c r="J50" i="2"/>
  <c r="J49" i="2"/>
  <c r="J46" i="2"/>
  <c r="J45" i="2"/>
  <c r="J37" i="2"/>
  <c r="J36" i="2"/>
  <c r="J26" i="2"/>
  <c r="J25" i="2"/>
  <c r="J24" i="2"/>
  <c r="J21" i="2"/>
  <c r="J18" i="2"/>
  <c r="J14" i="2"/>
  <c r="J13" i="2"/>
  <c r="J10" i="2"/>
  <c r="J6" i="2"/>
  <c r="J3" i="2"/>
  <c r="F202" i="11"/>
  <c r="J21" i="12" s="1"/>
  <c r="F89" i="11"/>
  <c r="J10" i="12" s="1"/>
  <c r="F82" i="11"/>
  <c r="J8" i="12" s="1"/>
  <c r="J19" i="12"/>
  <c r="F115" i="11"/>
  <c r="J12" i="12" s="1"/>
  <c r="F161" i="25"/>
  <c r="F124" i="25"/>
  <c r="G125" i="25" s="1"/>
  <c r="J76" i="2" l="1"/>
  <c r="G80" i="26"/>
  <c r="G77" i="26"/>
  <c r="G74" i="26"/>
  <c r="G26" i="26"/>
  <c r="J9" i="10" s="1"/>
  <c r="G13" i="26"/>
  <c r="J4" i="10" s="1"/>
  <c r="G71" i="26" l="1"/>
  <c r="G68" i="26"/>
  <c r="G65" i="26"/>
  <c r="G62" i="26"/>
  <c r="G19" i="26"/>
  <c r="G59" i="26"/>
  <c r="G56" i="26"/>
  <c r="G53" i="26"/>
  <c r="G50" i="26"/>
  <c r="G47" i="26"/>
  <c r="G44" i="26"/>
  <c r="G41" i="26"/>
  <c r="G38" i="26"/>
  <c r="G35" i="26"/>
  <c r="G32" i="26"/>
  <c r="G29" i="26"/>
  <c r="G22" i="26"/>
  <c r="E82" i="26" l="1"/>
  <c r="J29" i="10" s="1"/>
  <c r="G16" i="26"/>
  <c r="G7" i="26"/>
  <c r="G4" i="26"/>
  <c r="F178" i="25"/>
  <c r="G179" i="25" s="1"/>
  <c r="F171" i="25"/>
  <c r="G172" i="25" s="1"/>
  <c r="G165" i="25"/>
  <c r="G162" i="25"/>
  <c r="F138" i="25"/>
  <c r="G139" i="25" s="1"/>
  <c r="G91" i="25"/>
  <c r="G88" i="25"/>
  <c r="G85" i="25"/>
  <c r="F81" i="25"/>
  <c r="G82" i="25" s="1"/>
  <c r="G68" i="25"/>
  <c r="F40" i="25"/>
  <c r="G41" i="25" s="1"/>
  <c r="F13" i="25"/>
  <c r="G129" i="25"/>
  <c r="G150" i="25"/>
  <c r="G143" i="25"/>
  <c r="G133" i="25"/>
  <c r="G99" i="25"/>
  <c r="G76" i="25"/>
  <c r="G71" i="25"/>
  <c r="G55" i="25"/>
  <c r="G45" i="25"/>
  <c r="G10" i="25"/>
  <c r="G6" i="25"/>
  <c r="G14" i="25" l="1"/>
  <c r="F181" i="25"/>
  <c r="G181" i="25"/>
  <c r="F82" i="26"/>
  <c r="G82" i="26"/>
  <c r="G27" i="12" l="1"/>
  <c r="H27" i="12"/>
  <c r="G33" i="10"/>
  <c r="H33" i="10"/>
  <c r="G25" i="12"/>
  <c r="G23" i="12"/>
  <c r="G31" i="10"/>
  <c r="G29" i="10"/>
  <c r="K25" i="12"/>
  <c r="K23" i="12"/>
  <c r="K31" i="10"/>
  <c r="K29" i="10"/>
  <c r="A23" i="12"/>
  <c r="A29" i="10"/>
  <c r="Q31" i="10" l="1"/>
  <c r="O31" i="10"/>
  <c r="N31" i="10"/>
  <c r="Q25" i="12"/>
  <c r="O25" i="12"/>
  <c r="N25" i="12"/>
  <c r="Q23" i="12" l="1"/>
  <c r="P23" i="12"/>
  <c r="O23" i="12"/>
  <c r="N23" i="12"/>
  <c r="H25" i="12"/>
  <c r="H23" i="12"/>
  <c r="F122" i="11"/>
  <c r="J16" i="12" s="1"/>
  <c r="F12" i="11" l="1"/>
  <c r="J3" i="12" s="1"/>
  <c r="F30" i="11"/>
  <c r="J4" i="12" s="1"/>
  <c r="F46" i="11"/>
  <c r="J5" i="12" s="1"/>
  <c r="J6" i="12"/>
  <c r="F78" i="11"/>
  <c r="J7" i="12" s="1"/>
  <c r="F85" i="11"/>
  <c r="J9" i="12" s="1"/>
  <c r="F109" i="11"/>
  <c r="F119" i="11"/>
  <c r="J13" i="12" s="1"/>
  <c r="F138" i="11"/>
  <c r="J17" i="12" s="1"/>
  <c r="F152" i="11"/>
  <c r="F197" i="11"/>
  <c r="J20" i="12" s="1"/>
  <c r="Q29" i="10"/>
  <c r="P29" i="10"/>
  <c r="O29" i="10"/>
  <c r="N29" i="10"/>
  <c r="H31" i="10"/>
  <c r="H29" i="10"/>
  <c r="J11" i="12" l="1"/>
  <c r="J23"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tc={802BB406-F953-5E49-81AA-4281F36E6725}</author>
    <author>tc={7BD95E84-EEE3-F34E-8639-97153ADE1E42}</author>
    <author>tc={2F2A319C-7F57-274B-8405-5182CFA5E0CF}</author>
    <author>tc={F8B4398B-676F-8345-892A-576173F7745D}</author>
  </authors>
  <commentList>
    <comment ref="L5" authorId="0" shapeId="0" xr:uid="{802BB406-F953-5E49-81AA-4281F36E672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According to BP’s 2020 Sustainability Report</t>
      </text>
    </comment>
    <comment ref="D13" authorId="1" shapeId="0" xr:uid="{7BD95E84-EEE3-F34E-8639-97153ADE1E4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This program includes several projects on the GS registry. However BP reports use of this project (1174) in documentation to CDP.</t>
      </text>
    </comment>
    <comment ref="D20" authorId="2" shapeId="0" xr:uid="{2F2A319C-7F57-274B-8405-5182CFA5E0C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This programme includes several projects on the GS registry. However BP reports use of this project (4596) in documentation to CDP.</t>
      </text>
    </comment>
    <comment ref="M22" authorId="3" shapeId="0" xr:uid="{F8B4398B-676F-8345-892A-576173F7745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Figure from BP website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tc={ADA8CDC4-B581-014A-A0B7-974F3BE2E3CF}</author>
  </authors>
  <commentList>
    <comment ref="F1" authorId="0" shapeId="0" xr:uid="{ADA8CDC4-B581-014A-A0B7-974F3BE2E3C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This column shows the sum of retirements reported to CDP if this amount exceeds the sum of retirements identified on the registry. Amounts listed show the sum of total retirements for that project reported to CDP during January 1, 2020 to December 31, 2021 minus the sum of all retirements identified on the registry. In the case where retirements reported to CDP are less than or equal to the total of retirements identified on registries, the CDP data is not included.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tc={E5AD7397-B4B7-504C-B398-769B2969B350}</author>
    <author>tc={6001FF55-3E2F-314C-95E7-DFD31BC893BD}</author>
    <author>tc={54A888CB-BDF6-A34C-A93E-A656F1F2B899}</author>
    <author>tc={BB8FF95B-70F5-7F4E-961D-2C512A61D283}</author>
  </authors>
  <commentList>
    <comment ref="A18" authorId="0" shapeId="0" xr:uid="{E5AD7397-B4B7-504C-B398-769B2969B35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Also known as “ Nii Kaniti: Community Forest Management with Indigenous Communities”
https://ecosphere.plus/wp-content/uploads/2020/04/Ecosphere_Nii_Kaniti_Peru-091219.pdf </t>
      </text>
    </comment>
    <comment ref="A43" authorId="1" shapeId="0" xr:uid="{6001FF55-3E2F-314C-95E7-DFD31BC893B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Actual name of project unknown</t>
      </text>
    </comment>
    <comment ref="D67" authorId="2" shapeId="0" xr:uid="{54A888CB-BDF6-A34C-A93E-A656F1F2B89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Several projects listed on Verra. Shell does not specify which is uses.</t>
      </text>
    </comment>
    <comment ref="M67" authorId="3" shapeId="0" xr:uid="{BB8FF95B-70F5-7F4E-961D-2C512A61D283}">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Figure taken from Shell website: https://www.shell.com/shellenergy/othersolutions/welcome-to-shell-environmental-products/shell-global-portfolio-of-emissions-reduction-projects.html#iframe=L3dlYmFwcHMvMjAxOV9FUFRCLw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tc={3162778F-F18D-9C4A-B1B4-BA5D3E445997}</author>
  </authors>
  <commentList>
    <comment ref="F1" authorId="0" shapeId="0" xr:uid="{3162778F-F18D-9C4A-B1B4-BA5D3E44599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This column shows the sum of retirements reported to CDP if this amount exceeds the sum of retirements identified on the registry. Amounts listed show the sum of total retirements for that project reported to CDP during January 1, 2020 to December 31, 2021 minus the sum of all retirements identified on the registry. In the case where retirements reported to CDP are less than or equal to the total of retirements identified on registries, the CDP data is not included.</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tc={E8F2F15C-D6E4-B244-8009-87E895D4E1E3}</author>
  </authors>
  <commentList>
    <comment ref="K1" authorId="0" shapeId="0" xr:uid="{E8F2F15C-D6E4-B244-8009-87E895D4E1E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These amounts only show retirement volumes indicated as part of LNG cargoes. Full details of each transaction are shown in the retirement data for Shell and Chevron.</t>
      </text>
    </comment>
  </commentList>
</comments>
</file>

<file path=xl/sharedStrings.xml><?xml version="1.0" encoding="utf-8"?>
<sst xmlns="http://schemas.openxmlformats.org/spreadsheetml/2006/main" count="2932" uniqueCount="816">
  <si>
    <t>Total</t>
    <phoneticPr fontId="2"/>
  </si>
  <si>
    <t>Total REDD</t>
    <phoneticPr fontId="2"/>
  </si>
  <si>
    <t>Total (TB)</t>
    <phoneticPr fontId="2"/>
  </si>
  <si>
    <t>Total (NB)</t>
    <phoneticPr fontId="2"/>
  </si>
  <si>
    <t>Total (R)</t>
    <phoneticPr fontId="2"/>
  </si>
  <si>
    <t>Total (A)</t>
    <phoneticPr fontId="2"/>
  </si>
  <si>
    <t>Total retirements</t>
    <phoneticPr fontId="2"/>
  </si>
  <si>
    <t>Total projects</t>
    <phoneticPr fontId="2"/>
  </si>
  <si>
    <t>No</t>
    <phoneticPr fontId="2"/>
  </si>
  <si>
    <t>Industrial process (flaring reduction)</t>
    <phoneticPr fontId="2"/>
  </si>
  <si>
    <t>Clean Development Mechanism (CDM)</t>
    <phoneticPr fontId="2"/>
  </si>
  <si>
    <t>Yes</t>
    <phoneticPr fontId="2"/>
  </si>
  <si>
    <t>https://cdm.unfccc.int/Projects/DB/CTI1596441167.27</t>
    <phoneticPr fontId="2"/>
  </si>
  <si>
    <t>10584 (CDM)</t>
    <phoneticPr fontId="2"/>
  </si>
  <si>
    <t>Oman</t>
    <phoneticPr fontId="2"/>
  </si>
  <si>
    <t>From CDM documents: Associated Gas Recovery and Utilization at Khamilah oil field area at Block-27 in Wilayat lbri of the Sultanate of Oman (hereafter referred as “the proposed project”) consists of the recovery and utilization of natural gas found in association with oil at Khamilah oil field at Block-27, Wilayat Ibri of Al- Dhahirah Governorate, the Sultanate of Oman. The proposed project is operated by Occidental of Oman Inc. under a development and production sharing agreement with the Ministry of Oil and Gas. The purpose of the project activity is to deliver recovered gas to the national gas pipeline to meet energy needs of end-users, and also to reduce local air pollution due to flaring.
The recovered associated gas by the project will be collected and processed at Khamilah station. The recovery process comprises three main stages including the separation stage where gas is separated from oil and water, the compression stage where gas is compressed for transportation to gas plant, and the processing stage where gas is processed to fit with conditions of gas pipeline for further transportation to end-users. Main equipment necessary for the proposed project activity comprises electric motor-driven reciprocating and screw compressors installed on site, and a network of pipelines for gas transportation.
The scenario existing prior to the start of the implementation of the proposed project activity is flaring of associated gas at the oil production site, the operation of the existing oil and gas infrastructure without processing of any recovered associated gas, and the use of gas-lift gas from the same source and quantity as under the project activity in the gas-lift system. The baseline scenario is the same as the scenario existing prior to the start of implementation of the proposed project activity. The project reduces greenhouse gases emissions as the utilization of recovered gas displaces the use of non-associated gas or other fossil sources at end-users.</t>
    <phoneticPr fontId="2"/>
  </si>
  <si>
    <t>Associated Gas Recovery and Utilization at Khamilah oil field area at Block-27 in Wilayat lbri of the Sultanate of Oman</t>
    <phoneticPr fontId="2"/>
  </si>
  <si>
    <t>Afforestation</t>
    <phoneticPr fontId="2"/>
  </si>
  <si>
    <t>Verra (VCS)</t>
    <phoneticPr fontId="2"/>
  </si>
  <si>
    <t>https://registry.verra.org/app/projectDetail/VCS/1825</t>
    <phoneticPr fontId="2"/>
  </si>
  <si>
    <t>1825 (VCS)</t>
    <phoneticPr fontId="2"/>
  </si>
  <si>
    <t>China</t>
    <phoneticPr fontId="2"/>
  </si>
  <si>
    <t>From Verra: Afforestation Project in Xining City (hereinafter referred to as “the project”) is located in the suburbs of Chengdong District, Chengbei District, Chengzhong District, and Datong County, Xining City, Qinghai Province of China, whose aim is to increase carbon sequestration andcontribute to local sustainable development by planting trees on the barren or degraded lands.The project is implemented by Qinghai Forestry Ecological Construction and Investment Co., Ltd. 12,874.08ha (193,111.20Mu) of forest is to be planted by direct planting on degraded lands in Xining City, including three suburbs and one county: Chengdong District, Chengbei District, Chengzhong District, and Datong County. All the project sites were previously degraded grassland and barren land. There is no natural renewal and reforestation before the project. The implementation of the project would generate GHG emission removals and improve local environment through growing of the trees, increase income of local residents by offering job opportunities from the project, enhance the capabilities of local communities and residents by providing their relevant technical skills and training, and increase local biodiversity as a result of establishing a forest of native trees (Picea crassifolia, Sabina przewalskii, Pinus tabulaeformis, Populus, Betula).The project is estimated to generate GHG emission removals of 49,998,229tCO2e in 100 years, with an average annual GHG emission removal of 499,982 tCO2e.</t>
    <phoneticPr fontId="2"/>
  </si>
  <si>
    <t>URL (other)</t>
    <phoneticPr fontId="2"/>
  </si>
  <si>
    <t>Project type B</t>
    <phoneticPr fontId="2"/>
  </si>
  <si>
    <t>Project type A</t>
    <phoneticPr fontId="2"/>
  </si>
  <si>
    <t>Tech-based</t>
    <phoneticPr fontId="2"/>
  </si>
  <si>
    <t>Nature-based</t>
    <phoneticPr fontId="2"/>
  </si>
  <si>
    <t>Removal</t>
    <phoneticPr fontId="2"/>
  </si>
  <si>
    <t>Avoidance</t>
    <phoneticPr fontId="2"/>
  </si>
  <si>
    <t>Registry where disclosed credit retirements identified</t>
    <phoneticPr fontId="2"/>
  </si>
  <si>
    <t>Registry project code</t>
    <phoneticPr fontId="2"/>
  </si>
  <si>
    <t>Registry name</t>
    <phoneticPr fontId="2"/>
  </si>
  <si>
    <t>Country</t>
    <phoneticPr fontId="2"/>
  </si>
  <si>
    <t>Project description</t>
    <phoneticPr fontId="2"/>
  </si>
  <si>
    <t>Project name</t>
    <phoneticPr fontId="2"/>
  </si>
  <si>
    <t>Shell</t>
    <phoneticPr fontId="2"/>
  </si>
  <si>
    <t>Project data</t>
    <phoneticPr fontId="2"/>
  </si>
  <si>
    <t>Disclosure</t>
    <phoneticPr fontId="2"/>
  </si>
  <si>
    <t>Clean Cooking Solutions for Rural Nepal</t>
    <phoneticPr fontId="2"/>
  </si>
  <si>
    <t>Nepal</t>
    <phoneticPr fontId="2"/>
  </si>
  <si>
    <t>7544 (GS)</t>
    <phoneticPr fontId="2"/>
  </si>
  <si>
    <t>https://registry.goldstandard.org/projects/details/2027</t>
    <phoneticPr fontId="2"/>
  </si>
  <si>
    <t>Energy efficiency (cooking stove)</t>
    <phoneticPr fontId="2"/>
  </si>
  <si>
    <t>Breathing Space Improved Cooking Stoves Programme, India</t>
    <phoneticPr fontId="2"/>
  </si>
  <si>
    <t>India</t>
    <phoneticPr fontId="2"/>
  </si>
  <si>
    <t>From GS: The Breathing Space Improved Cooking Stoves Programme is a voluntary Programme of Activities (PoA) that aims at disseminating improved cook-stoves in households of India. The programme is an initiative taken by Envirofit International Ltd.</t>
    <phoneticPr fontId="2"/>
  </si>
  <si>
    <t>From GS: The project involves promotion of improved cooking stoves (ICS) to the people of socially deprived community; specifically to the Dalits (the so called untouchables) and Janajatis (indigenous people). The project intends to avail the households with clean cooking solutions; thereby, displacing the less efficient traditional cooking stoves from the kitchen with stoves of better efficiency. Replacement of the traditional cooking stoves with ICS will reduce the exposure of the family members, specifically women, to the indoor air pollution and therefore result in saving of health related expenses. Each stoves disseminated under the project will potentially reduce the firewood consumption by half.</t>
    <phoneticPr fontId="2"/>
  </si>
  <si>
    <t>https://registry.goldstandard.org/projects?q=BREATHING+SPACE+IMPROVED+COOKING+STOVES+PROGRAMME%2C+INDIA&amp;page=1</t>
    <phoneticPr fontId="2"/>
  </si>
  <si>
    <t>Cordillera Azul National Park</t>
    <phoneticPr fontId="2"/>
  </si>
  <si>
    <t>Peru</t>
    <phoneticPr fontId="2"/>
  </si>
  <si>
    <t>Verra</t>
    <phoneticPr fontId="2"/>
  </si>
  <si>
    <t>985 (VCS)</t>
    <phoneticPr fontId="2"/>
  </si>
  <si>
    <t>From International Database on REDD+ Projects: Peru’s Cordillera Azul National Park is a natural protected area created in 2001 with a core zone totaling 1.35 million ha and a buffer zone of 2.3 million ha. Since 2003, CIMA, with collaboration from The Field Museum, has implemented a series of measures designed to protect the Park, including developing a viable Park management infrastructure, stabilizing land use and tenure in the buffer zone by working with local communities and officials, and collaborating with regional and national government to design more biodiversity-compatible development strategies (including preventing a road from crossing through the northern section of the Park). These actions have led to effective protection of the Park and its ample and valuable biodiversity. Moreover, the protective actions of CIMA have led to a significant reduction in the emissions of greenhouse gases through prevention of deforestation. CIMA has been working since 2006 to develop a REDD project to ensure long-term funding of critical Park management activities.</t>
    <phoneticPr fontId="2"/>
  </si>
  <si>
    <t>https://registry.verra.org/app/projectDetail/VCS/985</t>
    <phoneticPr fontId="2"/>
  </si>
  <si>
    <t>Avoided deforestation</t>
    <phoneticPr fontId="2"/>
  </si>
  <si>
    <t>Darkwoods Forest Carbon Project</t>
    <phoneticPr fontId="2"/>
  </si>
  <si>
    <t>Canada</t>
    <phoneticPr fontId="2"/>
  </si>
  <si>
    <t>607 (VCS)</t>
    <phoneticPr fontId="2"/>
  </si>
  <si>
    <t>From Verra: The Nature Conservancy of Canada (NCC) acquired the fee simple 54,792 ha. (135,394 acre) Darkwoods Property near Creston, British Columbia from the Pluto Darkwoods Corporation in April of 2008, with the objective of managing the land for ecological conservation objectives. NCC has undertaken a 100-year VCS IFM-LtPF forest carbon project with a start date of the acquisition date to provide carbon finance to complete acquisition financing and funding for ongoing property management, conservation activities, and ownership costs. The Darkwoods Forest Carbon Project achieves net GHG emission reductions and removals through the avoidance of emissions due to logging in the baseline scenario. The Darkwoods property was being sold by the previous owner on a bid basis based on a sales price from a formal property and timber valuation/appraisal similar to the baseline scenario. The most plausible baseline scenario is a market-driven acquirer who implements a 15-year depletion of current mature timber stocks to provide a reasonable internal rate of return on investment. Under the baseline scenario, a 100-year uneven harvest scheduleis implemented with the typical regional practice of clearcut logging with minimum legal requirements for private forestlands in B.C. and comparable regional practices.The project scenario is conservation management activities, wherein NCC undertakes the carbon project and ecosystem protection and enhancement activities. The project scenario anticipates a low level of timber removal as part of conservation management activities for ecosystem/habitat enhancement and risk management.</t>
    <phoneticPr fontId="2"/>
  </si>
  <si>
    <t>https://registry.verra.org/app/projectDetail/VCS/607</t>
    <phoneticPr fontId="2"/>
  </si>
  <si>
    <t>Desa'a Forest</t>
    <phoneticPr fontId="2"/>
  </si>
  <si>
    <t>Ethiopia</t>
    <phoneticPr fontId="2"/>
  </si>
  <si>
    <t>Registry not identified</t>
    <phoneticPr fontId="2"/>
  </si>
  <si>
    <t>Unconfirmed: Registry not identified</t>
    <phoneticPr fontId="2"/>
  </si>
  <si>
    <t>Reforestation</t>
    <phoneticPr fontId="2"/>
  </si>
  <si>
    <t>1360  (VCS)</t>
    <phoneticPr fontId="2"/>
  </si>
  <si>
    <t>Forest Management to Reduce Deforestation and Degradation in Shipibo Conibo and Cacataibo Indigenous Communities of Ucayali Region</t>
    <phoneticPr fontId="2"/>
  </si>
  <si>
    <t>From International Database on REDD+ Projects: The aim of the project is to conserve the forests of these communities against threats such as deforestation and degradation, and to generate social, climate and biodiversity co-benefits. The strategy used to reduce deforestation includes: i) Appropriate use of the communal territory, ii) Development of capabilities for the administration of natural resources, iii) projects funding and their articulation in the market, and iv) Building of strategic partnerships. From Shell: The project works with seven indigenous communities to conserve 127,000 hectares of threatened forest in the Peruvian Amazon. The project focuses on protecting rainforest and avoiding deforestation on community land through scaling up sustainable community forest management. By 2024, it aims to have protected three threatened species and will run over 350 workshops to train over 7,000 community members in topics including climate change, business management skills and land governance. Developed by Asociación para la Investigación y el Desarrollo Integral (AIDER).</t>
    <phoneticPr fontId="2"/>
  </si>
  <si>
    <t>https://registry.verra.org/app/projectDetail/VCS/1360</t>
    <phoneticPr fontId="2"/>
  </si>
  <si>
    <t>Nicaragua</t>
    <phoneticPr fontId="2"/>
  </si>
  <si>
    <t>Renewable energy</t>
    <phoneticPr fontId="2"/>
  </si>
  <si>
    <t>USA</t>
    <phoneticPr fontId="2"/>
  </si>
  <si>
    <t>American Carbon Registry (ACR)</t>
    <phoneticPr fontId="2"/>
  </si>
  <si>
    <t>114 (ACR)</t>
    <phoneticPr fontId="2"/>
  </si>
  <si>
    <t>https://acr2.apx.com/mymodule/reg/TabDocuments.asp?r=112&amp;ad=Prpt&amp;act=update&amp;type=PRO&amp;aProj=ipub&amp;tablename=doc&amp;id1=114</t>
    <phoneticPr fontId="2"/>
  </si>
  <si>
    <t xml:space="preserve">From Climate Impact: The project aims to reforest one million acres of the Lower Mississippi Alluvial Valley, an area which was once covered by 22 million acres of dense forest. As a result of sustained deforestation and agricultural land use conversion over the last 50 years, less than 20% of this forest remains. Landowners who voluntarily enrol in the project commit to planting and protecting trees, reducing an estimated 200 tonnes CO2 equivalent per acre. </t>
    <phoneticPr fontId="2"/>
  </si>
  <si>
    <t>Guinan Afforestation Project</t>
    <phoneticPr fontId="2"/>
  </si>
  <si>
    <t>2070 (VCS)</t>
    <phoneticPr fontId="2"/>
  </si>
  <si>
    <t>From Verra: Guinan Afforestation Project (hereafter refer to as “the project”) is located in Qiannan Buyi and Miao Autonomous Prefecture, Guizhou Province of China, with the purpose of increasing carbon sequestration and contribution to local sustainable development by planting trees on the barren lands.46,000 ha (690,000 Mu )of forest was planted on barren hill and degraded lands in Qiannan Autonomous Prefecture which is poor sustainable ecological environment and karst rocky desertification, including 7 counties: Sandu County, Huishui County, Pingtang County, Luodian County, Longli County, Guiding County and Dushan County. All the project sites were previously barren lands. There is no natural renewal and reforestation before the project.
 The project activity aims to:
 - Sequester greenhouse gas and mitigate climate change;
 - Enhance biodiversity conservation by increasing the connectivity of forests;
 - Improve soil and water conservation in the Karst region;
 - Generate income and job opportunities for local communities.
 There is no natural renewal and reforestation before the project, and all sites were covered by the barren hill and degraded lands. The main objective species are China fir, Masson pine and Pinus yunnanensis which are native species according to the baseline survey.
 The project is estimated to generate GHG emission removals of 18,727,278 tCO2e in 29 years, with an average annual GHG emission removal of 645,768 tCO2e.</t>
    <phoneticPr fontId="2"/>
  </si>
  <si>
    <t>https://registry.verra.org/app/projectDetail/VCS/2070</t>
    <phoneticPr fontId="2"/>
  </si>
  <si>
    <t>Haidong Afforestation Project</t>
    <phoneticPr fontId="2"/>
  </si>
  <si>
    <t>1832 (VCS)</t>
    <phoneticPr fontId="2"/>
  </si>
  <si>
    <t>From Verra: The Haidong Afforestation Project (hereafter “the project”) is located in Haidong City, Qinghai Province of China, whose aim is to increase carbon sequestration and contribute to local sustainable development by planting trees on the barren or degraded lands. The project proponent is Qinghai Forestry Ecological Construction and Investment Co., Ltd. 12,849.00ha (192,735 Mu) of forest is to be planted by direct planting on degraded lands in Haidong City, including 2 districts and 4 counties: Pingan District, Ledu District, Minhe County, Huzhu County, Hualong County and Xunhua County. All the project sites were previously degraded grassland and barren land. There is no natural renewal and reforestation before the project. The implementation of the project would generate GHG emission removals and improve local environment through growing of the trees, increase income of local residents by offering job opportunities from the project, enhance the capabilities of local communities and residents by providing their relevant technical skills and training, and increase local biodiversity as a result of establishing a forest of native trees (Picea crassifolia, Sabina przewalskii, Pinus tabulaeformis, Populus, Betula).The project is estimated to generate GHG emission removals of 59,814,453tCO2e in 100 years, with an average annual GHG emission removal of 598,145tCO2e.</t>
    <phoneticPr fontId="2"/>
  </si>
  <si>
    <t>https://registry.verra.org/app/projectDetail/VCS/1832</t>
    <phoneticPr fontId="2"/>
  </si>
  <si>
    <t>Hechu Afforestation Project in Anhui Province</t>
    <phoneticPr fontId="2"/>
  </si>
  <si>
    <t>Brazil</t>
    <phoneticPr fontId="2"/>
  </si>
  <si>
    <t>1855 (VCS)</t>
    <phoneticPr fontId="2"/>
  </si>
  <si>
    <t>From Verra: Hechu Afforestation Project in Anhui Province (hereafter referred as “the project”) is located in Hefei City and Chuzhou City, Anhui Province, China. The project is to establish forest on the barren land to generate GHG emission reductions and contribute to local sustainable development. The project is implemented by Hefei Zhuoya Landscaping Engineering Co., Ltd. 30,057ha of forest was established by direct planted on barren lands in two Hefei City and Chuzhou City, Anhui Province.The project activity aims to:- Sequester carbon dioxide and mitigating climate change;- Enhance biodiversity conservation by increasing the connectivity of forests;- Improve the quality and quantity of the vegetation;- Improve soil and water conservation in the lower reaches of the Yangtze River and the Jianghuai hilly area.- Generate income and job opportunities for local communities.There is no natural renewal and reforestation before the project, and all sites were covered by the barren hill. The main objective specie is Broadleaf forest which is native species according to the baseline survey.The implementation of the project would reduce the GHG emissions for 9,383,744CO2e in 20years, with an average annual GHG emission of 469,187tCO2e.</t>
    <phoneticPr fontId="2"/>
  </si>
  <si>
    <t>https://registry.verra.org/app/projectDetail/VCS/1855</t>
    <phoneticPr fontId="2"/>
  </si>
  <si>
    <t>Himalayan Oak Restoration Project</t>
    <phoneticPr fontId="2"/>
  </si>
  <si>
    <t>5993 (GS)</t>
    <phoneticPr fontId="2"/>
  </si>
  <si>
    <t>From GS: The Project aims to restore native Oak forests in degraded forest lands in Uttarakhand state of India. The selected species is Banjh Oak (Quercus leucotrichophora), a native Oak. Planting will be undertaken on 500 ha. The lands are discrete plots, spread over 3 districts of Uttarakhand State in India (Nainital. Almora and Pitoragarh). Seeds are collected from nearby forested areas by members of Self Help Groups(SHGs) and are graded according to their quality. The lands used for planting are under the governance of Van Panchayats, or Forest Councils, which are special local councils that govern local community forests in a few states of India.</t>
    <phoneticPr fontId="2"/>
  </si>
  <si>
    <t>https://registry.goldstandard.org/projects/details/1452</t>
    <phoneticPr fontId="2"/>
  </si>
  <si>
    <t>Identification route</t>
    <phoneticPr fontId="2"/>
  </si>
  <si>
    <t>Delete these at end</t>
    <phoneticPr fontId="2"/>
  </si>
  <si>
    <t>Jiangxi Afforestation Project</t>
    <phoneticPr fontId="2"/>
  </si>
  <si>
    <t>From Shell: An afforestation project that aims to prevent soil degradation, improve biodiversity and ecology in the area, as well as providing local communities with employment opportunities and raising the average income
The project covers 14,650 hectares and enhances forest connectivity, protecting vital habitats for endangered species
It directly creates 740 jobs and employs local forest rangers for forest protection and fire prevention
Developed by Jiangxi Fenglin Investment &amp; Development Company</t>
    <phoneticPr fontId="2"/>
  </si>
  <si>
    <t>Envira Amazonia Project - A Tropical Forest Conservation Project in Acre, Brazil</t>
    <phoneticPr fontId="2"/>
  </si>
  <si>
    <t>From International Database on REDD+ Projects:  Seeks to help protect and conserve tropical forest by providing payments for ecosystem services; it will generate GHG emission reductions by foregoing forest conversion to grassland in favor of conservation of the tropical forest (i.e., maintaining existing carbon stocks). The project will also mitigate deforestation pressures in the wider region using a combination of environmental programs and social programs intended to improve the livelihoods of community members living in the vicinity of the project area</t>
    <phoneticPr fontId="2"/>
  </si>
  <si>
    <t>VCS</t>
  </si>
  <si>
    <t>1382 (VCS)</t>
    <phoneticPr fontId="2"/>
  </si>
  <si>
    <t>https://registry.verra.org/app/projectDetail/VCS/1382</t>
    <phoneticPr fontId="2"/>
  </si>
  <si>
    <t>Jingyuan County 100MW Solar Power Generation Project</t>
    <phoneticPr fontId="2"/>
  </si>
  <si>
    <t>1406 (VCS)</t>
    <phoneticPr fontId="2"/>
  </si>
  <si>
    <t>From Verra: Jingyuan County 100MW Solar Power Generation Project (hereafter simplified as ‘the project‘) is a newly built grid-connected photovoltaic power plant with installed capacity of 100MWp, which is located in Zhongyuan Village, Ruoli Township, Jingyuan County, Baiyin City, Gansu Province of China. Purpose of the project is to generate electricity by using the renewable solar energy, and the electricity generated by the project will be delivered into NWPG to replace the equivalent electricity generated by fossil-fuel dominated NWPG, therefore the GHG emission reductions will be achieved.</t>
    <phoneticPr fontId="2"/>
  </si>
  <si>
    <t>https://registry.verra.org/app/projectDetail/VCS/1406</t>
    <phoneticPr fontId="2"/>
  </si>
  <si>
    <t>Renewable energy (solar)</t>
    <phoneticPr fontId="2"/>
  </si>
  <si>
    <t>Kenya</t>
    <phoneticPr fontId="2"/>
  </si>
  <si>
    <t>Shell: The project protects 202,343 acres of dryland forest and produced 10,000kg of charcoal without cutting down a single tree; From International Database on REDD+ Projects: WWC's first project at Rukinga, Kenya, has been operating since 2005 protecting local wildlife and forests. The aim of this project is to bring the benefits of direct carbon financing to surrounding communities, while simultaneously addressing alternative livelihoods. Human-wildlife conflict has been a problem in the past, as local agents are reliant on flora and fauna as a means for subsistence. The Rukinga project directly addresses such sources of conflict in a holistic, sustainable approach. An additional goal is to secure a contiguous wildlife migration corridor between Tsavo East and West National Parks. Phase 2: This project builds on Wildlife Works' first REDD project (Phase I, Rukinga Ranch) which has been protecting forests, flora and fauna since 2006. The aim of this new, larger project is to bring the benefits of direct carbon financing to surrounding communities, while simultaneously addressing alternative livelihoods and protecting vital flora and fauna. Human-wildlife conflict has been a problem in the past, as local agents are directly reliant on the environment as a means for subsistence. The project's Phase II directly addresses such sources of conflict in a holistic, sustainable approach, and on a large scale. The project's Phase II is classified by VCS as a mega-project, as it is estimated to reduce over 1 million tonnes of CO2-e per year.</t>
    <phoneticPr fontId="2"/>
  </si>
  <si>
    <t>https://registry.verra.org/app/projectDetail/VCS/612</t>
    <phoneticPr fontId="2"/>
  </si>
  <si>
    <t>Katingan Peatland Restoration and Conservation Project</t>
    <phoneticPr fontId="2"/>
  </si>
  <si>
    <t>1477 (VCS)</t>
    <phoneticPr fontId="2"/>
  </si>
  <si>
    <t>From Verra: The Katingan Restoration and Conservation Project (‘The Katingan Project’) protects and restores 149,800 hectares of peatland ecosystems, to offer local communities sustainable sources of income, and to tackle global climate change. The project lies within the districts of Katingan and Kotawaringin Timur in Central Kalimantan Province and covers one of the largest remaining intact peat swamp forests in Indonesia</t>
    <phoneticPr fontId="2"/>
  </si>
  <si>
    <t>https://registry.verra.org/app/projectDetail/VCS/1477</t>
    <phoneticPr fontId="2"/>
  </si>
  <si>
    <t>Mai Ndombe REDD+</t>
    <phoneticPr fontId="2"/>
  </si>
  <si>
    <t>Congo</t>
    <phoneticPr fontId="2"/>
  </si>
  <si>
    <t>934  (VCS)</t>
    <phoneticPr fontId="2"/>
  </si>
  <si>
    <t xml:space="preserve">From a PDF on web: The Mai Ndombe REDD+ Project partners with the local community to protect 300,000 hectares of critical bonobo and forest elephant habitat within the world’s second-largest intact rainforest. It does so by working to reduce the principal drivers of forest and biodiversity loss and strategic investments into the surrounding local communities. Such investments include building and renovating schools, providing healthcare services (such as access to immunizations), supporting food security and nutrition (such as through agricultural diversification), and providing capacity building activities. </t>
    <phoneticPr fontId="2"/>
  </si>
  <si>
    <t>https://registry.verra.org/app/projectDetail/VCS/934</t>
    <phoneticPr fontId="2"/>
  </si>
  <si>
    <t>Malawi</t>
    <phoneticPr fontId="2"/>
  </si>
  <si>
    <t>Energy efficiency</t>
    <phoneticPr fontId="2"/>
  </si>
  <si>
    <t>Australia</t>
    <phoneticPr fontId="2"/>
  </si>
  <si>
    <t>6212 (GS)</t>
    <phoneticPr fontId="2"/>
  </si>
  <si>
    <t>From Gold Standard: The project involves promotion of improved cooking stoves (ICS) to the people of socially deprived community; specifically to the Dalits and Janajatis (indigenous people). The project intends to provide households with clean cooking solutions; thereby, displacing the less efficient traditional cooking stoves from the kitchen with stoves of better efficiency. Replacement of the traditional cooking stoves with ICS will reduce the exposure of the family members, specifically women, to indoor air pollution and therefore result in saving of health related expenses. Each stoves disseminated under the project will potentially reduce the firewood consumption by half.</t>
    <phoneticPr fontId="2"/>
  </si>
  <si>
    <t>https://registry.goldstandard.org/projects/details/1613</t>
    <phoneticPr fontId="2"/>
  </si>
  <si>
    <t>Puzhen Afforestation Project in Guizhou Province</t>
    <phoneticPr fontId="2"/>
  </si>
  <si>
    <t>1864 (VCS)</t>
    <phoneticPr fontId="2"/>
  </si>
  <si>
    <t>From Verra: Puzhen Afforestation Project in Guizhou Province (hereafter referred as “the project”) is located in Puding County and Zhenning County, Anshun City, Guizhou Province, China. The project is to establish forest on the barren land to generate GHG emission reductions and contribute to local sustainable development. The project is jointed implemented by Forestry Bureau of Puding County and Forestry Bureau of Zhenning County. 26,551ha of forest was established by direct planted on degraded lands in two counties. Puding County and Zhenning County, belongs to Anshun City, Guizhou Province. The project activity aims to:- Sequester greenhouse gas and mitigate climate change;- Enhance biodiversity conservation by increasing the connectivity of forests;- Improve soil and water conservation in the River basin;- Generate income and job opportunities for local communities. There is no natural renewal and afforestation before the project, and all sites were covered by the barren hill. The main objective specie is Cypresses which is native species according to the baseline survey. The implementation of the project would reduce the GHG emissions for 9,390,696 tCO2e in 30 years, with an average annual GHG emission of 313,023 tCO2e.</t>
    <phoneticPr fontId="2"/>
  </si>
  <si>
    <t>https://registry.verra.org/app/projectDetail/VCS/1864</t>
    <phoneticPr fontId="2"/>
  </si>
  <si>
    <t>Qianxinan Afforestation Project in Guizhou Province</t>
    <phoneticPr fontId="2"/>
  </si>
  <si>
    <t>1847 (VCS)</t>
    <phoneticPr fontId="2"/>
  </si>
  <si>
    <t>From Verra: The Qianxinan afforestation project in Guizhou Province (hereafter referred as “the project”) is located in Xingren City, Xingyi City, Ceheng County, Zhenfeng County, and Qinglong County, Guizhou Province, China. The project is to establish forest on the barren land to generate GHG emission reductions and contribute to local sustainable development. The project is jointed implemented by Forestry Bureau of Xingren City, Forestry Bureau of Xingyi City, Forestry Bureau of Ceheng County, Forestry Bureau of Zhenfeng County and Forestry Bureau of Qinglong County. 32,047ha of forest was established by direct planted on degraded lands in five counties. Xingren City, Xingyi City, Ceheng County, Zhenfeng County, and Qinglong County belongs to Qianxinan Buyi and Miao Autonomous Prefecture, Guizhou Province. The project activity aims to: - Sequester greenhouse gas and mitigate climate change; - Enhance biodiversity conservation by increasing the connectivity of forests; - Improve soil and water conservation in the Karst region; - Generate income and job opportunities for local communities. There is no natural renewal and reforestation before the project, and all sites were covered by the barren hill. The main objective specie is Cypresses which is native species according to the baseline survey. The implementation of the project would reduce the GHG emissions for 9,393,374 tCO2e in 20years, with an average annual GHG emission of 469,669 tCO2e.</t>
    <phoneticPr fontId="2"/>
  </si>
  <si>
    <t>https://registry.verra.org/app/projectDetail/VCS/1847</t>
    <phoneticPr fontId="2"/>
  </si>
  <si>
    <t>1826 (VCS)</t>
    <phoneticPr fontId="2"/>
  </si>
  <si>
    <t>From Verra: The Qinghai Afforestation Project (hereafter “the project”) is located in Xining City, Qinghai Province of China, whose aim is to increase carbon sequestration and contribute to local sustainable development by planting trees on the barren or degraded lands. The project proponent is Qinghai Forestry Ecological Construction and Investment Co., Ltd. 13,862.40ha (207,936.00 Mu) of forest has beenplanted by direct planting on degraded lands in Xining City, including 2 counties: Huangzhong County and Huangyuan County. All the project sites were previously degraded grassland and barren land. There is no natural renewal and reforestation before the project. The implementation of the project would generate GHG emission removals and improve local environment through growing of the trees, increase income of local residents by offering job opportunities from the project, enhance the capabilities of local communities and residents by providing their relevant technical skills and training, and increase local biodiversity as a result of establishing a forest of native trees (Picea crassifolia, Sabina przewalskii, Pinus tabulaeformis, Populus, Betula). The project is estimated to generate GHG emission removals of 76,694,815tCO2e in 100 years, with an average annual GHG emission removal of 766,948tCO2e.</t>
    <phoneticPr fontId="2"/>
  </si>
  <si>
    <t>https://registry.verra.org/app/projectDetail/VCS/1826</t>
    <phoneticPr fontId="2"/>
  </si>
  <si>
    <t>REDD+ Project for Caribbean Guatemala: The Conservation Coast</t>
    <phoneticPr fontId="2"/>
  </si>
  <si>
    <t>Guatemala</t>
    <phoneticPr fontId="2"/>
  </si>
  <si>
    <t>1622 (VCS)</t>
    <phoneticPr fontId="2"/>
  </si>
  <si>
    <t>From Verra: This project is an Agriculture, Forestry and Other Land Use (AFOLU) project under the Reducing Emissions from Deforestation and Degradation (REDD) project category. Specifically, the project is of the “Avoided Unplanned Deforestation &amp; Degradation” (AUDD) project category.The project is estimated to generate approximately 17,921,895 VCUs over 30 years. The project area is located in Department of Izabal in the Caribbean coast region of Guatemala in the Sarstun-Motagua reference region proposed by the national level REDD+ program. Belonging to the biologically diverse Mesoamerican Biological Corridor, forests in the project area are important nationally and internationally for the ecosystem services they provide. The project area forests, however, have experienced a continued reduction in biomass due largely to small-scale farmers and medium to large scale cattle ranchers that have sought to expand their activities or have been displaced by agro-industrial expansion. These forests have also historically been an important source of income for local families, who periodically harvest small amounts of timber when the economic needs arise.In 2013 Guatemala passed the Framework for the Regulation of the Reduction of Vulnerability, the Mandatory Adaptation to the effects of Climate Change and the Mitigation of the effects of Greenhouse Gases (Decree 07-2013) which gave landowners the rights to emission reductions generated in either voluntary or compliance markets. This law allowed the REDD+ Project for Caribbean Guatemala to pursue a Grouped Project design where the project proponent, FUNDAECO, could represent small landowners and manage the development of a REDD+ project on their behalf through legal contracts that transfer project ownership to FUNDAECO.The expansion of industrial agriculture and migration of subsistence farmers and cattle ranchers into protected areas is a historical trend observed in the project zone. Consequently, forests and land within protected areas are an important source of income within the project zone and is the major focus of the REDD+ project. The project aims to alleviate these pressures on the forests through the support of governance capacity (including individual property titling, land-use planning and conservation zone demarcation), the generation of alternative economic activities and income sources, and through capacity building in administration and management. These project activities, beyond protecting local forests and biodiversity, contribute to social and economic development in one of the poorest areas of Guatemala. The effectiveness of these activities is partially dependent on their long-term economic success and wide-spread adoption. Since the project’s inception, local communities have been actively participating in the project’s formulation and implementation. The early involvement of participating communities has created awareness among community members and readiness for project implementation.</t>
    <phoneticPr fontId="2"/>
  </si>
  <si>
    <t>https://registry.verra.org/app/projectDetail/VCS/1622</t>
    <phoneticPr fontId="2"/>
  </si>
  <si>
    <t>Reduction of deforestation and degradation in Tambopata National Reserve and Bahuaja-Sonene National Park within the area of Madre de Dios region –Peru</t>
    <phoneticPr fontId="2"/>
  </si>
  <si>
    <t>1067  (VCS)</t>
    <phoneticPr fontId="2"/>
  </si>
  <si>
    <t xml:space="preserve">From International Database on REDD+ Projects: The project proposes to reduce pressure to change land-use at the ANPs (Natural Proected Area) Buffer Zone by promoting sustainable economic activities and establishing conservation agreements at previously identified critical areas. Both actions are looking forward to consolidate a “barrier” against expansion of economic frontier (agricultural and mining activities), with alliance and permanent coordination with institutions that are currently doing conservation activities in the area. Additionally, control and surveillance system will be strengthened, even more on conformation and operation of community committees of surveillance with official recognition, as a strategy for local communities to participate in ANPs management. The project will provide technical support to regional forest authority and National Service of Natural Protected Areas –SERNANP for forest and environmental governance of Madre de Dios region, enhancing State participation on ANPs and optimizing coordination and collaboration between authorities and local population on ANPs management. </t>
    <phoneticPr fontId="2"/>
  </si>
  <si>
    <t>https://registry.verra.org/app/projectDetail/VCS/1067</t>
    <phoneticPr fontId="2"/>
  </si>
  <si>
    <t xml:space="preserve">Reforestation Of Degraded Forest Reserves In Ghana
</t>
    <phoneticPr fontId="2"/>
  </si>
  <si>
    <t>Ghana</t>
    <phoneticPr fontId="2"/>
  </si>
  <si>
    <t>987  (VCS)</t>
    <phoneticPr fontId="2"/>
  </si>
  <si>
    <t>https://registry.verra.org/app/projectDetail/VCS/987</t>
    <phoneticPr fontId="2"/>
  </si>
  <si>
    <t>Retired on behalf of Gazprom Group, for the LNG cargo delivered to Shell</t>
    <phoneticPr fontId="2"/>
  </si>
  <si>
    <t>Schleswig-Holsteinische Landesforsten</t>
    <phoneticPr fontId="2"/>
  </si>
  <si>
    <t>Germany</t>
    <phoneticPr fontId="2"/>
  </si>
  <si>
    <t>From Shell: During 2020, over 5.9 hectares of land was converted to forest from land that was previously used for agriculture. In 2021, an additional 14 hectares will be afforested. The establishment of a mixed broadleaf forest helps increase the region’s forest cover and diversify local tree species, helping to ensure that the area is more resistant to the effects of climate change. The cooperation serves to establishes a habitat for local fauna and flora. The local ecological niche for songbirds and insects makes the forest area particularly valuable for biodiversity. This afforestation project, a partnership with Landforesten and Shell, promotes all ecological, social and economic forest functions. This project is not currently generating carbon credits.</t>
    <phoneticPr fontId="2"/>
  </si>
  <si>
    <t>Shandan Dongle Beitan 50MW Solar Power Generation Project</t>
    <phoneticPr fontId="2"/>
  </si>
  <si>
    <t>1362 (VCS)</t>
    <phoneticPr fontId="2"/>
  </si>
  <si>
    <t>From Verra: Shandan Dongle Beitan 50MW Solar Power Generation Project (hereafter simplified as ‘the project’) is a newly built grid-connected photovoltaic power plant with installed capacity of 50MWp, which is located in Dongle Beitan, Shandan County, Zhangye City, Gansu Province of China. Purpose of the project is to generate electricity by using the renewable solar energy, and the electricity generated by the project will be delivered into NWPG to replace the equivalent electricity generated by fossil-fuel dominated NWPG, therefore the GHG emission reductions will be achieved. During the first crediting period, the annual average GHG emission reductions are estimated to bet 60,713 tCO2e.</t>
    <phoneticPr fontId="2"/>
  </si>
  <si>
    <t>https://registry.verra.org/app/projectDetail/VCS/1362</t>
    <phoneticPr fontId="2"/>
  </si>
  <si>
    <t>Shell - Land Life Partnership for Castilla y Leon Region</t>
    <phoneticPr fontId="2"/>
  </si>
  <si>
    <t>Spain</t>
    <phoneticPr fontId="2"/>
  </si>
  <si>
    <t>From Shell website: A reforestation project that utilises technology and data to reforest degraded areas. The project will also improve biodiversity, improve soil quality and bring new opportunities to local communities 300 hectares will be reforested. Between April 2019 and January 2020, we planted around 300,000 trees in the project. Developed by Land Life Company. This project is not currently generating carbon creditsFrom Shell:</t>
    <phoneticPr fontId="2"/>
  </si>
  <si>
    <t>Netherlands</t>
    <phoneticPr fontId="2"/>
  </si>
  <si>
    <t>From Shell: The 12-year partnership between Shell and Staatsbosbeheer, the independent Dutch state forestry service, enables Staatsbosbeheer to plant new trees in the forests. More than 5 million trees will be planted and the project features education projects for children and knowledge exchange as well as other initiatives. Developed by Staatsbosbeheer. This project is not currently generating carbon credits.</t>
    <phoneticPr fontId="2"/>
  </si>
  <si>
    <t>Senegal</t>
    <phoneticPr fontId="2"/>
  </si>
  <si>
    <t>Undergoing registration</t>
    <phoneticPr fontId="2"/>
  </si>
  <si>
    <t xml:space="preserve">2834 (VCS) </t>
    <phoneticPr fontId="2"/>
  </si>
  <si>
    <t>https://registry.verra.org/app/projectDetail/VCS/2834</t>
    <phoneticPr fontId="2"/>
  </si>
  <si>
    <t>Southern Cardamom REDD+ Project</t>
    <phoneticPr fontId="2"/>
  </si>
  <si>
    <t>Cambodia</t>
    <phoneticPr fontId="2"/>
  </si>
  <si>
    <t>From Verra: The Southern Cardamom REDD+ Project (SCRP) is an initiative designed to promote climate change mitigation and adaptation, maintain biodiversity and create alternative livelihoods under the United Nations scheme of Reducing Emissions from Deforestation and forest Degradation (REDD+). The 445,339 ha SCRP encompasses parts of Southern Cardamom National Park and Tatai Wildlife Sanctuary and will protect a critical part of the Cardamom Mountains Rainforest Ecoregion – one of the 200 most important locations for biodiversity conservation on the planet. The Project will directly support the livelihoods of 21 villages in nine communes around the perimeter of the project area. Eight additional villages in 4 communes are eligible to receive educational scholarship. These communities represent approximately 3,957 families and 16,495 individuals.The Project’s climate benefits include the avoided emission of approximately 12 million t CO2e during this first monitoring period and over 115,000 million t CO2e over the lifetime of the Project. The Project will generate substantial community and biodiversity co-benefits. New and sustainable livelihood opportunities, such as direct employment, alternative income generating activities (IGAs) and initiatives to stimulate investment in businesses will be designed to reduce pressure on the environment while significantly increasing community well-being. Additional programs will address food security, improve health and education facilities, as well as raise environmental awareness. Biodiversity co-benefits will be achieved through greater protection of the ecosystem predominantly by means of increased security and improved monitoring. The Project will also be protecting critical habitat for significant populations of many IUCN listed species, including Asian elephant, Asiatic black bear, sun bear, large spotted civet, clouded leopard, and dhole, as well as the critically endangered reptiles Siamese crocodile and Southern river terrapin.</t>
    <phoneticPr fontId="2"/>
  </si>
  <si>
    <t>https://registry.verra.org/app/projectDetail/VCS/1748</t>
    <phoneticPr fontId="2"/>
  </si>
  <si>
    <t>Three Gorges New Energy Jiuquan</t>
    <phoneticPr fontId="2"/>
  </si>
  <si>
    <t>1444 (VCS)</t>
    <phoneticPr fontId="2"/>
  </si>
  <si>
    <t>From Verra: Three Gorges New Energy Jiuquan Co., Ltd Guazhou 100MW Solar Power Project (hereafter simplified as ¡°the project¡±) is a newly built grid-connected solar photovoltaic power plant with installed capacity of 100.5 MWp, which is located in Solar Power Industry Zone, Guazhou County, Jingyuan City, Gansu Province of China. Purpose of the project is to generate electricity by using the renewable solar energy, and the electricity generated by the project will be delivered into NWPG to replace the equivalent electricity generated by fossil-fuel dominated NWPG, therefore the GHG emission reductions will be achieved.</t>
    <phoneticPr fontId="2"/>
  </si>
  <si>
    <t>https://registry.verra.org/app/projectDetail/VCS/1444</t>
    <phoneticPr fontId="2"/>
  </si>
  <si>
    <t>TIST Program in India VCS 001</t>
    <phoneticPr fontId="2"/>
  </si>
  <si>
    <t>994 (VCS)</t>
    <phoneticPr fontId="2"/>
  </si>
  <si>
    <t>From Verra: Since its inception in 1999, over 63,000 participants organized into over 8,900 TIST Small Groups have planted over ten million trees in Tanzania, India, Kenya, Uganda, Nicaragua, and Honduras - accomplishing GhG sequestration through tree planting, creating a potential long-term income stream, and developing sustainable environments and livelihoods. Currently over 50,000 TIST participants in over 6,900 Small Groups are registered in the TIST program in Kenya and are working to break their local cycle of deforestation, drought and famine. The trees planted in tens of thousands of discrete groves and land parcels are already beginning to reduce erosion, stabilize and enrich the soil, and will soon be providing shade. VCS 001: This is a VCS grouped project, is a subset of the TIST reforestation project in India and applies to 452 Small Groups, 2,599 members, 924 project areas and 671.8 ha. TIST Progam in India VCS 001 is the same project as TIST Program in India CCB 001.,</t>
    <phoneticPr fontId="2"/>
  </si>
  <si>
    <t>https://registry.verra.org/app/projectDetail/VCS/994</t>
    <phoneticPr fontId="2"/>
  </si>
  <si>
    <t>TIST Program in Kenya</t>
    <phoneticPr fontId="2"/>
  </si>
  <si>
    <t>2338, 595, 596, 597, 737, 899, 996 (VCS)</t>
    <phoneticPr fontId="2"/>
  </si>
  <si>
    <t>From International Database on REDD+ Projects: The International Small Group and Tree Planting Program (TIST) is a combined reforestation and sustainable development project in Kenya carried out by subsistence farmers. The farmers plant trees on their land and retain ownership of the trees and their products. They receive training from TIST and a share of the carbon revenues from CAAC. TIST empowers Small Groups of 6-to-12 subsistence farmers in India, Kenya, Tanzania and Uganda to combat the devastating effects of deforestation, poverty and drought. Combining sustainable development with carbon sequestration, TIST already supports the reforestation and biodiversity efforts of over 64,000 subsistence farmers. Carbon credit sales generate participant income and provide project funding to address agricultural, HIV/AIDS, nutritional and fuel challenges. As TIST expands to more groups and more areas, it ensures more trees, more biodiversity, more climate change benefit and more income for more people.</t>
    <phoneticPr fontId="2"/>
  </si>
  <si>
    <t>https://registry.verra.org/app/projectDetail/VCS/899</t>
    <phoneticPr fontId="2"/>
  </si>
  <si>
    <t>TIST Program in Uganda</t>
    <phoneticPr fontId="2"/>
  </si>
  <si>
    <t>Uganda</t>
    <phoneticPr fontId="2"/>
  </si>
  <si>
    <t>824, 825, 826, 827, 993, 995, 2339 (VCS)</t>
    <phoneticPr fontId="2"/>
  </si>
  <si>
    <t>From Verra (2339): The International Small Group and Tree Planting Program (TIST) is a combined reforestation and sustainable development project in Uganda, carried out by subsistence farmers. The farmers plant trees on their land and retain ownership of the trees and their products. They receive training from TIST and a share of the carbon revenues from CAAC. This project description (PD) is for a subset of the TIST project in Uganda and initially applies to 789 Small Groups, 3,196 Participants, 2,605 Project Areas, and 2,414 hectares. The main species planted are pine, gravellia, and teak. TIST farmers use a mosaic restoration approach, planting on thousands of individual farms spread across the landscape.</t>
    <phoneticPr fontId="2"/>
  </si>
  <si>
    <t>Vary for each project</t>
    <phoneticPr fontId="2"/>
  </si>
  <si>
    <t>Xiguan Afforestation Project in Guizhou Province</t>
    <phoneticPr fontId="2"/>
  </si>
  <si>
    <t>1865 (VCS)</t>
    <phoneticPr fontId="2"/>
  </si>
  <si>
    <t>From Verra: Xiguan Afforestation Project in Guizhou Province (hereafter referred as “the project”) is located in Xixiu District, Guanling County, Anshun City, Guizhou Province, China. The project is to establish forest on the barren land to generate GHG emission reductions and contribute to local sustainable development. The project is jointed implemented by Forestry Bureau of Xixiu District and Forestry Bureau of Guanling County. 25,449 ha of forest was established by direct planted on degraded lands in two counties. Xixiu District and Guanling County, belongs to Anshun City, Guizhou Province. The project activity aims to: - Sequester greenhouse gas and mitigate climate change; - Enhance biodiversity conservation by increasing the connectivity of forests; - Improve soil and water conservation in the River basin; - Generate income and job opportunities for local communities. There is no natural renewal and afforestation before the project, and all sites were covered by the barren hill. The main objective specie is Cypresses and China fir which are native species according to the baseline survey. The implementation of the project would reduce the GHG emissions for 11,652,613 tCO2e in 30 years, with an average annual GHG emission of 388,420 tCO2e.</t>
    <phoneticPr fontId="2"/>
  </si>
  <si>
    <t>https://registry.verra.org/app/projectDetail/VCS/1865</t>
    <phoneticPr fontId="2"/>
  </si>
  <si>
    <t>XinJiang Makit County Afforestation Carbon Sequestration Project</t>
    <phoneticPr fontId="2"/>
  </si>
  <si>
    <t>1866 (VCS)</t>
    <phoneticPr fontId="2"/>
  </si>
  <si>
    <t>From Verra: XinJiang Makit County Afforestation Carbon Sequestration Project (here after “the project”) is located in Makit County, Xinjiang Uygur Autonomous Region of China, whose aim is to increase carbon sequestration and contribute to local sustainable development by planting trees on the desert lands. The project proponent is Makit Base Junlian Cotton Industry Co., Ltd. 6,697.84 ha of forest is to be planted by direct planting on desert lands in Makit County. There is no natural renewal and reforestation before the project. The implementation of the project would generate GHG emission removals and improve local environment through growing of the trees, enhance the capabilities of local communities and residents by providing their relevant technical skills and training, and increase local biodiversity as a result of establishing a forest of native trees (Populus alba var, Haloxylon ammodendron, Elaeagnus angustifolia Linn).</t>
    <phoneticPr fontId="2"/>
  </si>
  <si>
    <t>https://registry.verra.org/app/projectDetail/VCS/1866</t>
    <phoneticPr fontId="2"/>
  </si>
  <si>
    <t>Yunus Energy 50 MW Wind Farm Project</t>
    <phoneticPr fontId="2"/>
  </si>
  <si>
    <t>Turkey</t>
    <phoneticPr fontId="2"/>
  </si>
  <si>
    <t>9093 (CDM)</t>
    <phoneticPr fontId="2"/>
  </si>
  <si>
    <t>From CDM document: The Yunus Energy Limited 50 MW Wind Farm Project is located 90 km east-northeast from the city of Karachi, Pakistan. The project owner is Yunus Energy Limited as mentioned below.
The purpose of the Yunus Energy Limited 50 MW Wind Farm Project (hereinafter the “proposed project” or the “project activity” or the “project” or the “wind farm”) is to utilize wind resources for electricity generation through the construction of a wind farm with a total capacity of 50 MW and to deliver the electricity generated from the project to National Transmission and Despatch Company (NTDC), which is operating the Water and Power Development Authority (WAPDA) grid. By replacing the electricity of the WAPDA grid, which is heavily dominated by fossil fuel fired power plants, with electricity generated from wind power the proposed project activity will achieve obvious greenhouse gas (GHG) emission reductions by avoiding CO2 emissions.
The purpose of the proposed project is to generate zero-emission wind power and deliver it to the WAPDA grid. For the proposed project,
(a) Prior to the start of implementation of the project activity, there is no power generation unit at the site of the proposed project. The electricity grid is dominated by fossil fuel-fired power plants.
(b) The project scenario is the implementation of the proposed project, the installation and operation of wind turbines with a total capacity of 50 MW, which will supply an average annual generation of 138,900 MWh to the WAPDA grid and thereby reduce the baseline grid emissions by an annual 85,756 tCO2e.
(c) The baseline scenario is the same as the scenario existing prior to the start of implementation of the project activity.</t>
    <phoneticPr fontId="2"/>
  </si>
  <si>
    <t>https://cdm.unfccc.int/Projects/DB/BVQI1356084326.32/view</t>
    <phoneticPr fontId="2"/>
  </si>
  <si>
    <t>Renewable energy (wind)</t>
    <phoneticPr fontId="2"/>
  </si>
  <si>
    <t>Kasigau Corridor REDD Project - Phase II The Community Ranches</t>
    <phoneticPr fontId="2"/>
  </si>
  <si>
    <t>612 (VCS)</t>
    <phoneticPr fontId="2"/>
  </si>
  <si>
    <t>Glengarry Tree Planting Project</t>
    <phoneticPr fontId="2"/>
  </si>
  <si>
    <t xml:space="preserve">Guangxi Fusui Qiquan Biomass Power Generation </t>
    <phoneticPr fontId="2"/>
  </si>
  <si>
    <t>Scotland</t>
    <phoneticPr fontId="2"/>
  </si>
  <si>
    <t>From Shell website: A forestry project that aims to preserve and extend Glengarry forest, one of the largest remaining areas of native Caledonian pine. The project will plant or regenerate around 1 million trees over five years. Developed by Forestry and Land Scotland, with support from Shell. This project is not currently generating carbon credits.</t>
    <phoneticPr fontId="2"/>
  </si>
  <si>
    <t>1875 (VCS)</t>
    <phoneticPr fontId="2"/>
  </si>
  <si>
    <t>From Verra: The proposed project is a newly-built biomass-based power plant. Total installed capacity of the proposed project is 40MW (150t/h biomass boiler). It is estimated that the annual consumption of biomass residues will be 320,000 tonnes, the electricity output will be 260,000MWh. The electricity generated will be transmitted to industrial estate substation through a 110kV transmission line, and then delivered to China Southern Power Grid (CSPG) via Guangxi Power Grid. Once the proposed project is put into operation, local surplus biomass residue will be utilized to generated electricity. The electricity delivered will substitute a part of electricity of CSPG which is dominated by fossil-fired power plants, reducing CO2 emissions from grid-connected electricity generation. The annual average emission reduction is expected to be 117,823 tCO2e. PUBLIC COMMENT PERIOD: This project was open for public comment from 15 March – 14 April 2019. No comments were received.</t>
    <phoneticPr fontId="2"/>
  </si>
  <si>
    <t>https://registry.verra.org/app/projectDetail/VCS/1875</t>
    <phoneticPr fontId="2"/>
  </si>
  <si>
    <t>Renewable energy (biomass)</t>
    <phoneticPr fontId="2"/>
  </si>
  <si>
    <t>Gold Standard (GS)</t>
    <phoneticPr fontId="2"/>
  </si>
  <si>
    <t>Shell-Staatsbosbeheer Partnership</t>
    <phoneticPr fontId="2"/>
  </si>
  <si>
    <t>Shell-WeForest Partnership: Sine-Saloum Mangroves</t>
    <phoneticPr fontId="2"/>
  </si>
  <si>
    <t>N/A: Registry not identified</t>
    <phoneticPr fontId="2"/>
  </si>
  <si>
    <t>N/A: Project undergoing registration</t>
    <phoneticPr fontId="2"/>
  </si>
  <si>
    <t>N/A: Retirements not identified</t>
    <phoneticPr fontId="2"/>
  </si>
  <si>
    <t xml:space="preserve">From project developer: The Desa’a Forest is one of the oldest remaining dry afromontane forests in Ethiopia. Over 26,000 people live below the poverty line here, relying on the forest for water, energy and to feed their cattle. This ambitious, award-winning project aims to restore and protect arid afromontane and bring water back to this region, which is directly threatened by desertification coming from the north, and lift the rural communities out of extreme poverty. </t>
    <phoneticPr fontId="2"/>
  </si>
  <si>
    <t>Chevron</t>
    <phoneticPr fontId="2"/>
  </si>
  <si>
    <t>BP</t>
    <phoneticPr fontId="2"/>
  </si>
  <si>
    <t>CNOOC Gas &amp; Power Group Ltd., for the 3,609,024 MMBtus of LNG cargo delivered by Shell</t>
  </si>
  <si>
    <t>6 November 2020</t>
  </si>
  <si>
    <t>XinJiang Makit County Afforestation Carbon Sequestration Project</t>
  </si>
  <si>
    <t>CNOOC Gas &amp; Power Group Ltd., for the 3,338,892 MMBtus of LNG cargo delivered by Shell.</t>
  </si>
  <si>
    <t>29 January 2021</t>
  </si>
  <si>
    <t>Retired for and on behalf of Shell (China) Limited</t>
  </si>
  <si>
    <t>10 February 2021</t>
  </si>
  <si>
    <t>Retired by Shell</t>
  </si>
  <si>
    <t>Xiguan Afforestation Project in Guizhou Province</t>
  </si>
  <si>
    <t>Retirement on behalf of BAOSHAN IRON &amp; STEEL CO., LTD.. Offsetting emissions produced during the manufacturing of LSAW Steel Pipeline (Grade X65MOS) supplied to SHELL Bukom.</t>
  </si>
  <si>
    <t>25 May 2021</t>
  </si>
  <si>
    <t>10 February 2022</t>
  </si>
  <si>
    <t>10 February 2020</t>
  </si>
  <si>
    <t>Shell</t>
  </si>
  <si>
    <t>22 April 2022</t>
  </si>
  <si>
    <t>1 October 2021</t>
  </si>
  <si>
    <t>6 July 2022</t>
  </si>
  <si>
    <t>Retired on behalf of Shell Abu Dhabi for the World Future Energy Summit 2020</t>
  </si>
  <si>
    <t>11 February 2020</t>
  </si>
  <si>
    <t>26 February 2020</t>
  </si>
  <si>
    <t>Retired for Shell</t>
  </si>
  <si>
    <t>13 March 2020</t>
  </si>
  <si>
    <t>15 April 2020</t>
  </si>
  <si>
    <t>19 June 2020</t>
  </si>
  <si>
    <t>Retired for cargo SP-82000-2021-020</t>
  </si>
  <si>
    <t>29 April 2021</t>
  </si>
  <si>
    <t>3,353,280 MMBtus of the LNG cargo from Oman LNG, delivered by Shell to Shell Energy India</t>
  </si>
  <si>
    <t>19 July 2021</t>
  </si>
  <si>
    <t>28 July 2021</t>
  </si>
  <si>
    <t>68,032MT of the LNG cargo from Brunei LNG, delivered by Shell to Osaka Gas Co. Ltd</t>
  </si>
  <si>
    <t>29 July 2021</t>
  </si>
  <si>
    <t>336 tonnes retired for Pennzoil 400, Indy 500 and Quaker State 400 by Shell</t>
  </si>
  <si>
    <t>20 August 2021</t>
  </si>
  <si>
    <t>Offset emissions related to the LNG cargo number LN21J96NSH25 by Shell to CPC Corporation, Taiwan</t>
  </si>
  <si>
    <t>Offset emissions related to the LNG cargo number LN21K14NSH27 by Shell to CPC Corporation, Taiwan</t>
  </si>
  <si>
    <t>19 October 2021</t>
  </si>
  <si>
    <t>Offset for 2022 American Cleaning Institute conference</t>
  </si>
  <si>
    <t>18 January 2022</t>
  </si>
  <si>
    <t>14 June 2022</t>
  </si>
  <si>
    <t>12 July 2022</t>
  </si>
  <si>
    <t>Retired to cover emissions from Shell's IATA event in 2019</t>
  </si>
  <si>
    <t>17 January 2020</t>
  </si>
  <si>
    <t>ACR</t>
  </si>
  <si>
    <t>Retired for the Shell US Energy Lions 2019 carbon reduction campaign</t>
  </si>
  <si>
    <t>Retired on behalf of Kosmos Energy</t>
  </si>
  <si>
    <t>25 March 2021</t>
  </si>
  <si>
    <t>The carbon credits acquired were allocated to the Ethanol carbon neutral action, which offset the equivalent CO2 emissions from the supply with Shell Common Ethanol or Shell V-Power Ethanol between 09/01/2021 and 09/30/2021. The action was aimed at a group of users of the Shell Box application who adhered to Ethanol Carbono Neutral.</t>
  </si>
  <si>
    <t>8 November 2021</t>
  </si>
  <si>
    <t>Retired on behalf of SUKOP to fulfill their charitable donation program.</t>
  </si>
  <si>
    <t>24 January 2020</t>
  </si>
  <si>
    <t>Retired for Shell International ltd for Formula E guests</t>
  </si>
  <si>
    <t>Retired for Shell Aircraft Limited</t>
  </si>
  <si>
    <t>17 February 2020</t>
  </si>
  <si>
    <t>Retired for Shell Deutschland Oil GmbH for an event</t>
  </si>
  <si>
    <t>2 March 2020</t>
  </si>
  <si>
    <t>CNOOC Gas &amp; Power Group Ltd., for the 3,609,024 MMBtus of LNG cargo delivered by Shell</t>
    <phoneticPr fontId="5"/>
  </si>
  <si>
    <t>13 October 2021</t>
  </si>
  <si>
    <t>Total</t>
    <phoneticPr fontId="5"/>
  </si>
  <si>
    <t>Offset emissions related to the LNG cargo number LN21K14NSH27 by Shell to CPC Corporation Taiwan</t>
  </si>
  <si>
    <t>Cancelled for Shell UK LTD to submit to UK DfT for UER certificate</t>
  </si>
  <si>
    <t>Unknown</t>
  </si>
  <si>
    <t>8 March 2021</t>
  </si>
  <si>
    <t>CDM</t>
  </si>
  <si>
    <t>Vintage Start Year</t>
    <phoneticPr fontId="5"/>
  </si>
  <si>
    <t>Credit Retirement Date</t>
    <phoneticPr fontId="5"/>
  </si>
  <si>
    <t>Registry</t>
  </si>
  <si>
    <t>Unknown</t>
    <phoneticPr fontId="2"/>
  </si>
  <si>
    <t>Chacabuquito Hydroelectric Power Project</t>
    <phoneticPr fontId="2"/>
  </si>
  <si>
    <t>Chile</t>
    <phoneticPr fontId="2"/>
  </si>
  <si>
    <t>1052 (CDM)</t>
    <phoneticPr fontId="2"/>
  </si>
  <si>
    <t>From CDM document: The Chacabuquito Hydroelectric Power Project consists of a run-of-river power plant. The nameplate capacity of Chacabuquito power plant, as seen during the validation audit for the second crediting period, is 30 MW1. The average net annual generation of the project is 170 GWh (with a 0.65 plant load factor, which is obtained through the division of net annual generation by the power plant installed capacity and total amount of hours of the year). The project connects to the 5th Region’s at a 110 KV sub-system within the Central Interconnected System (SIC) and energy is delivered to industrial and residential consumers in the area. The plant does not consider a dam.
This plant is in cascade with three other upstream existent power plants, Los Quilos, Aconcagua and Hornitos, which have been successfully operated since 1939, 1994 and 2008 respectively.
This project uses well-proven technologies for run-of-river power generation. The design consists of a diversion weir, a system of canals and tunnels, a penstock and a powerhouse with four turbine-generator kits. In addition, the project construction costs are about US$ 37.0 million including contingencies but without financing charges. Of this, US$ 34.0 million corresponds to the cost associated with the hydro electric plant and related equipment and US$ 3.0 million is required for the expansion of the current transmission lines that connects Los Quilos and Aconcagua plants.</t>
    <phoneticPr fontId="2"/>
  </si>
  <si>
    <t>https://cdm.unfccc.int/Projects/DB/DNV-CUK1175238807.52/CP/4XA2CH0JHKKAK59HMJ9PB1B96XD2AC</t>
    <phoneticPr fontId="2"/>
  </si>
  <si>
    <t>Renewable energy (hydro)</t>
    <phoneticPr fontId="2"/>
  </si>
  <si>
    <t>El Canadá Hydroelectric Project</t>
    <phoneticPr fontId="2"/>
  </si>
  <si>
    <t>606 (CDM)</t>
    <phoneticPr fontId="2"/>
  </si>
  <si>
    <t>From CDM document: The El Canadá Hydroelectric Project (“the Project”) consists of a 48.11 MW1 peaking run-of-river hydroelectric plant located on the Samalá River on the west coast of Guatemala, near the town of Santa María de Jesus. The western Guatemala region has 350 MW of demand and 31 MW of installed capacity. Construction began in February 2002 and was completed in December 2003. The Project started commercial operation per the Wholesale Market Norms on 23/11/2003. Since its commissioning, it has been producing an average of 194.7 GWh/year of electricity, which is sold (at the moment of writing this document) to Guatemala’s largest commercial distributor, COMEGSA, under a 10-year Power Purchase Agreement (PPA).
The Project contributes to the sustainable development of Guatemala in various ways. First, it has increased the supply of power to the local grid, improving stability and helping reduce losses in the distribution system. Second, it is reducing greenhouse gas emissions as well as emissions of local pollutants from power generation by using a cleaner energy source than what typically would have been used in the country. Third, it is one of the first renewable energy projects to be developed after the approval of Guatemala’s new General Electricity Law. Its development has provided important knowledge and experience for other project developers that are striving to participate in the competitive national and regional market. Fourth, through the agreements the Project Company has entered into with the neighboring municipalities, the Project is conserving sub- surface water, it has re-forested parts of the land where it was constructed, and it is making annual payments to improve the conditions of the local communities. Finally, it has created 250 jobs, injecting at least US$ 30 million into the Guatemalan economy over the course of the construction period.</t>
    <phoneticPr fontId="2"/>
  </si>
  <si>
    <t>https://cdm.unfccc.int/Projects/DB/DNV-CUK1158755634.57/CP/64WYTJNVP6Z5IOFHPELCF7GWINABIU</t>
    <phoneticPr fontId="2"/>
  </si>
  <si>
    <t>Renewable energy (biogas)</t>
    <phoneticPr fontId="2"/>
  </si>
  <si>
    <t>Mexico</t>
    <phoneticPr fontId="2"/>
  </si>
  <si>
    <t>From BP 2020 Sustainabilty report: Partnering in Mexico with Pronatura
We have teamed up with donor US Agency for
International Development and partner NGO
Pronatura to scale-up the implementation of NCS
and support sustainable forestry management
in Mexico. We have supported the setup and
development of these initial ‘Improved Forest
Management’ projects through improving forest
harvesting techniques and, in some cases,
reducing timber extraction working closely with,
and ensuring benefit to, the local communities.
The programme has been tailored to the local
context, especially the type of community land
ownership that is common there, allowing for
increased participation. The emission reductions
are generated and registered under the Climate
Action Reserve´s Mexico Forest Protocol (MFP). Capacity building in local organizations and indigenous and rural communities for sustainable forest management, through which they will be able to generate forest carbon bonds with the Climate Action Reserve Protocol. In turn, the forest carbon credits will be sold to private sector companies to offset their emissions, and the credits generate additional income for communities, reduce migration and empower people through green jobs. The first 19 projects were certified in 2020
as meeting the requirements of the MFP by
an accredited third-party certification body.
We hope to add more communities in 2021.
Activities are co-ordinated by Pronatura Mexico,
who works with the technical advice and support
of WRI, to collaborate with regional NGOs
who manage day-to-day capacity building and
programme management with participating
forest communities.</t>
    <phoneticPr fontId="2"/>
  </si>
  <si>
    <t>Not identified</t>
    <phoneticPr fontId="2"/>
  </si>
  <si>
    <t>Grouped Hydropower Plants in Chongqing, Yunnan,Sichuan and Guizhou Province</t>
    <phoneticPr fontId="2"/>
  </si>
  <si>
    <t>438 (VCS)</t>
    <phoneticPr fontId="2"/>
  </si>
  <si>
    <t xml:space="preserve">From BP: Scattered across rural Southwest and South Central China are the 95 small-scale, run-of-river hydrostations that make up the project. These small-scale hydropower stations provide enough renewable electricity to supply more than half a million Chinese homes. This helps to ensure remote communities have a reliable electricity supply. The project displaces electricity generated by grid-connected fossil fuel-based power plants. Since commissioning, the hydropower project has reduced 369,000 tonnes of CO2 on average every year.
 </t>
    <phoneticPr fontId="2"/>
  </si>
  <si>
    <t>https://registry.verra.org/app/projectDetail/VCS/438</t>
    <phoneticPr fontId="2"/>
  </si>
  <si>
    <t>Indonesia</t>
    <phoneticPr fontId="2"/>
  </si>
  <si>
    <t>From GS: The Programme of Activities IDBP aims to install biodigesters in households currently using non-renewable biomass and fossil fuels as their main source of cooking fuel. The second VPA will cover 20.000 biodigesters installed between from 2017 to 2023.</t>
    <phoneticPr fontId="2"/>
  </si>
  <si>
    <t>Lower Zambezi REDD+ Project</t>
    <phoneticPr fontId="2"/>
  </si>
  <si>
    <t>Zambia</t>
    <phoneticPr fontId="2"/>
  </si>
  <si>
    <t>1202 (VCS)</t>
    <phoneticPr fontId="2"/>
  </si>
  <si>
    <t>From International REDD+ database: The Lower Zambezi REDD+ Project takes place on 38,781 hectares (ha) of privately-owned land in Rufunsa District, Zambia. The Project Area is known as ‘Rufunsa Conservancy’ (Conservancy), and is owned by a Zambian company named Sable Transport Limited. The Conservancy is one of the last intact areas of forest within Lusaka Province (named after the nearby capital city), and provides a 60-kilometer buffer to Lower Zambezi National Park (NP) , a strategic protected area in Zambia in a globally significant trans-frontier conservation area. Lower Zambezi NP is adjacent to Mana Pools National Park in Zimbabwe which is a UNESCO designated World Heritage Site. The core project climate activities undertaken include forest carbon inventorying, modeling cumulative deforestation patterns, and soil carbon assessments. Core community project activities include up to eighteen different types of community-based deforestation mitigation initiatives designed to create sustainable, scalable alternatives to deforestation, and strategic, meaningful incentives that comprise part of pay for performance programs that support forest conservation. Core biodiversity project activities include forest conservation systems, biodiversity monitoring and management, and fire management.</t>
    <phoneticPr fontId="2"/>
  </si>
  <si>
    <t xml:space="preserve">https://registry.verra.org/app/projectDetail/VCS/1202 </t>
    <phoneticPr fontId="2"/>
  </si>
  <si>
    <t>Sichuan Rural Poor-Household Biogas Development Programme</t>
    <phoneticPr fontId="2"/>
  </si>
  <si>
    <t>From GS: This Programme of Activity (PoA) is supporting the installation of one million biogas digesters and convenient smoke-free cookstoves in these low-income households. The digesters recover methane emissions originating from the widely used animal manure storage pits and provide participating households with clean, convenient and free biogas for cooking, heating, and lighting.
The programme also contributes to the formation of many certified technical service providers for biogas digesters and cookstoves, providing the participating households with free annual maintenance service and on-demand technical support via the large network of Rural Energy Offices in Sichuan. In doing so, the PoA prevents interruptions of biogas digester operation and reduces the risk of dangerous accidents.
By avoiding both methane emissions originating from the pits and carbon dioxide emissions from extensive household use of coal and firewood, this programme has the potential to save up to 20 million tCO2e within its 28-year lifetime.These projected savings correspond to roundabout half of Switzerland's annual GHG emissions.</t>
    <phoneticPr fontId="2"/>
  </si>
  <si>
    <t>1675 (VCS)</t>
    <phoneticPr fontId="2"/>
  </si>
  <si>
    <t>https://registry.verra.org/app/projectDetail/VCS/1675</t>
    <phoneticPr fontId="2"/>
  </si>
  <si>
    <t>7413 (CDM)</t>
    <phoneticPr fontId="2"/>
  </si>
  <si>
    <t>From CDM document: CGN Zhaoyuan Zhangxing Wind Power Project (hereinafter referred to as the proposed project) is to utilize wind resources for electricity generation through the construction of a wind farm with a total capacity of 49.5MW in Zhangxing Town, Zhaoyuan City, Shandong Province, P. R. China. The proposed project is invested and developed by CGN Wind Energy Limited. The electricity generated from the proposed project will be sold to North China Power Grid (NCPG). The proposed project will achieve greenhouse gas (GHG) emission reductions through the displacement of mainly fossil-fuel dominated grid connected power generation.
The proposed project is to generate renewable power and deliver it to NCPG. For the proposed project,
(a) Prior to the start of implementation of the project activity, there is no power generation unit at the site of the proposed project, and the electricity was supplied by the NCPG which is dominated by fossil fuel-fired power plants.
(b) The project scenario is the implementation of the proposed project, the installation and operation of 33 sets of wind turbines with a total capacity of 49.5 MW which will supply an average annual generation of 98,059.5 MWh to NCPG and replace the same amount of electricity generated by fossil fuel-fired power plants connected to NCPG. According to ACM0002 applied, the proposed project is a renewable electricity generating activity.
(c) The baseline scenario of the proposed project is supply of equivalent annual power output by the NCPG to which the proposed project is connected. The baseline scenario of the proposed project is the same against the scenario prior to the start of the implementation of the project activity.
The proposed project is planned to install and operate 33 sets wind turbines with capacity of 1,500 kW each, which amount to a total capacity of 49.5 MW. The proposed project is a grid-connected renewable power generation project activity that installs a new power plant at a site where no renewable power was operated prior to the implementation of the project activity (greenfield plant). It meets all applicability conditions of methodology ACM0002 (version 13.0.0). As analysed in B.5., the proposed project is additional. The proposed project will achieve greenhouse gas (GHG) emission reductions through the displacement of mainly fossil-fuel dominated grid connected power generation. The estimated annual net electricity generation supplied to the grid is 98059.5 MWh and the annual full-load operation time amount to 1,981 h per year. The estimated emission reduction is 87,841 tCO2e annually. It is expected to achieve 614,887tCO2e of emission reductions during the first 7-year crediting period.</t>
    <phoneticPr fontId="2"/>
  </si>
  <si>
    <t>N/A: Direct offset development</t>
    <phoneticPr fontId="2"/>
  </si>
  <si>
    <t>Total all projects</t>
    <phoneticPr fontId="2"/>
  </si>
  <si>
    <t>Total all projects</t>
    <phoneticPr fontId="5"/>
  </si>
  <si>
    <t>Retired by ClimateCare to offset Chevron’s 2020 Scope 1 and 2 emissions</t>
  </si>
  <si>
    <t>18 October 2021</t>
  </si>
  <si>
    <t>Solar Grouped project by ACME Group (EKIESL-VCS-Aug-16-01)</t>
  </si>
  <si>
    <t>Cancelación voluntaria a favor de CHEVRON PETROLEUM COMPANY (NIT-860005223-9) para neutralización de emisiones de gases de efecto invernadero por consumo de combustible fósiles</t>
  </si>
  <si>
    <t>19 May 2021</t>
  </si>
  <si>
    <t>Sogamoso Hydroelectric Project</t>
  </si>
  <si>
    <t>Cancelación voluntaria a favor de CHEVRON PETROLEUM COMPANY (NIT-860005223-9) para neutralización de emisiones de gases de efecto invernadero por consumo de combustible fósiles.</t>
  </si>
  <si>
    <t>18 June 2021</t>
  </si>
  <si>
    <t>12 August 2021</t>
  </si>
  <si>
    <t>Cancelación voluntaria a favor de CHEVRON PETROLEUM COMPANY (NIT-860005223-9) para neutralización de emisiones de gases de efecto invernadero por consumo de combustibles fósiles</t>
  </si>
  <si>
    <t>Cancelación voluntaria a favor de CHEVRON PETROLEUM COMPANY (NIT 860005223-9) para neutralización de emisiones de gases de efecto invernadero por consumo de combustibles fósiles</t>
  </si>
  <si>
    <t>20 September 2021</t>
  </si>
  <si>
    <t>Cancelación voluntaria a favor de CHEVRON PETROLEUM COMPANY (NIT 860005223-9) para neutralización de emisiones de gases de efecto invernadero por consumo de combustible fósiles</t>
  </si>
  <si>
    <t>18 November 2021</t>
  </si>
  <si>
    <t>CARBONO NEUTRALIDAD</t>
  </si>
  <si>
    <t>6 March 2020</t>
  </si>
  <si>
    <t>CARBONO NEUTRAULIDAD</t>
  </si>
  <si>
    <t>15 July 2020</t>
  </si>
  <si>
    <t>10 August 2020</t>
  </si>
  <si>
    <t>7 September 2020</t>
  </si>
  <si>
    <t>11 November 2020</t>
  </si>
  <si>
    <t>11 December 2020</t>
  </si>
  <si>
    <t>4 February 2021</t>
  </si>
  <si>
    <t>6 April 2021</t>
  </si>
  <si>
    <t>9 April 2021</t>
  </si>
  <si>
    <t>13 July 2021</t>
  </si>
  <si>
    <t>Rio Pepe y ACABA REDD+ Project</t>
  </si>
  <si>
    <t xml:space="preserve"> </t>
  </si>
  <si>
    <t>10 March 2021</t>
  </si>
  <si>
    <t>Reforestation with Rubber on degraded lands of Colombia</t>
  </si>
  <si>
    <t>15 April 2021</t>
  </si>
  <si>
    <t>Mutatá REDD+ Project</t>
  </si>
  <si>
    <t>8 April 2021</t>
  </si>
  <si>
    <t>14 August 2021</t>
  </si>
  <si>
    <t>Gola REDD project</t>
  </si>
  <si>
    <t>Concosta REDD+ Project</t>
  </si>
  <si>
    <t>Carmen del Darién (CDD) REDD+ Project</t>
  </si>
  <si>
    <t>Cajambre REDD+ Project</t>
  </si>
  <si>
    <t>Bajo Calima y Bahía Málaga (BCBM) REDD+ Project</t>
  </si>
  <si>
    <t>Acapa -­ Bajo Mira Y Frontera REDD+ Project</t>
  </si>
  <si>
    <t>Acapa -­ Bajo Mira Y Frontera REDD+ Project</t>
    <phoneticPr fontId="2"/>
  </si>
  <si>
    <t>From Verra: REDD+ Project to mitigate climate change, protect rich biodiversity, and generate sources of income for poor communities, through forest governance, capacity building, and productive activities that will prevent selective logging of native forests, avoiding degradation and deforestation. Located in Tumaco, Southwestern Pacific coast of Colombia. Developed by BIOREDD+/USAID</t>
    <phoneticPr fontId="2"/>
  </si>
  <si>
    <t>https://registry.verra.org/app/projectDetail/VCS/1389</t>
    <phoneticPr fontId="2"/>
  </si>
  <si>
    <t>https://registry.verra.org/app/search/VCS</t>
    <phoneticPr fontId="2"/>
  </si>
  <si>
    <t>Bajo Calima y Bahía Málaga (BCBM) REDD+ Project</t>
    <phoneticPr fontId="2"/>
  </si>
  <si>
    <t>1395 (VCS)</t>
    <phoneticPr fontId="2"/>
  </si>
  <si>
    <t>From Verra: REDD+ Project to mitigate climate change, protect rich biodiversity, and generate sources of income for poor communities, through forest governance, capacity building, and productive activities that will prevent selective logging of native forests, avoiding degradation and deforestation. Located in Buenaventura, Western Pacific coast of Colombia. Developed by BIOREDD+/USAID</t>
    <phoneticPr fontId="2"/>
  </si>
  <si>
    <t>https://registry.verra.org/app/projectDetail/VCS/1395</t>
    <phoneticPr fontId="2"/>
  </si>
  <si>
    <t>Cajambre REDD+ Project</t>
    <phoneticPr fontId="2"/>
  </si>
  <si>
    <t>1392 (VCS)</t>
    <phoneticPr fontId="2"/>
  </si>
  <si>
    <t>https://registry.verra.org/app/projectDetail/VCS/1392</t>
    <phoneticPr fontId="2"/>
  </si>
  <si>
    <t>Carmen del Darién (CDD) REDD+ Project</t>
    <phoneticPr fontId="2"/>
  </si>
  <si>
    <t>From Verra: REDD+ Project to mitigate climate change, protect rich biodiversity, and generate sources of income for poor communities, through forest governance, capacity building, and productive activities that will prevent selective logging of native forests, avoiding degradation and deforestation. Located in the North of Choco, North Western Pacific coast of Colombia. Developed by BIOREDD+/USAID</t>
    <phoneticPr fontId="2"/>
  </si>
  <si>
    <t>https://registry.verra.org/app/projectDetail/VCS/1390</t>
    <phoneticPr fontId="2"/>
  </si>
  <si>
    <t>Concosta REDD+ Project</t>
    <phoneticPr fontId="2"/>
  </si>
  <si>
    <t>1400 (VCS)</t>
    <phoneticPr fontId="2"/>
  </si>
  <si>
    <t>From Verra: REDD+ Project to mitigate climate change, protect rich biodiversity, and generate sources of income for poor communities, through forest governance, capacity building, and productive activities that will prevent selective logging of native forests, avoiding degradation and deforestation. Located in the South of Choco, on the Pacific coast of Colombia. Developed by BIOREDD+/USAID</t>
    <phoneticPr fontId="2"/>
  </si>
  <si>
    <t>https://registry.verra.org/app/projectDetail/VCS/1400</t>
    <phoneticPr fontId="2"/>
  </si>
  <si>
    <t>Gola REDD project</t>
    <phoneticPr fontId="2"/>
  </si>
  <si>
    <t>Sierra Leone</t>
    <phoneticPr fontId="2"/>
  </si>
  <si>
    <t>1201 (VCS)</t>
    <phoneticPr fontId="2"/>
  </si>
  <si>
    <t>From Verra: The Gola REDD project aims to conserve the forested areas of the Gola Rainforest National Park (GRNP). The GRNP and adjacent forests are Sierra Leone’s largest remaining area of Upper Guinea Tropical Forest, a forest type recognised as a global biodiversity hotspot (Myers et al 2000). The area contains 60 threatened species, including 8 endangered and 1 critically endangered species (Klop et al. 2008). Conservation actions as a direct result of the Gola REDD project will protect these species, preserve 68,515 ha of tropical forest and conserve 4,394,315 tonnes of CO2-e during the first 10 years of the project, as well as provide livelihood support to the 114 impoverished communities that surround the GRNP.</t>
    <phoneticPr fontId="2"/>
  </si>
  <si>
    <t>https://registry.verra.org/app/projectDetail/VCS/1201</t>
    <phoneticPr fontId="2"/>
  </si>
  <si>
    <t>Mutatá REDD+ Project</t>
    <phoneticPr fontId="2"/>
  </si>
  <si>
    <t>1399 (VCS)</t>
    <phoneticPr fontId="2"/>
  </si>
  <si>
    <t>From Verra: REDD+ Project to mitigate climate change, protect rich biodiversity, and generate sources of income for poor indigenous communities, through forest governance, capacity building, and productive activities that will prevent selective logging of native forests, avoiding degradation and deforestation. Located in both Northeastern Choco, and North western Antioquia, in the Darien region of Colombia. Developed by BIOREDD+/USAID</t>
    <phoneticPr fontId="2"/>
  </si>
  <si>
    <t>https://registry.verra.org/app/projectDetail/VCS/1399</t>
    <phoneticPr fontId="2"/>
  </si>
  <si>
    <t>Providencia III: 9.11MW Small Hydro Power Generation Plant</t>
    <phoneticPr fontId="2"/>
  </si>
  <si>
    <t>8759 (CDM)</t>
    <phoneticPr fontId="2"/>
  </si>
  <si>
    <t>From CDM documents: The project activity is to build and operate a new small hydropower generation plant named Providencia III located at the Providencia region, municipality of Anorí, Department of Antioquia, Colombia. Mineros Aluvial S.A.S. BIC built the Providencia III project activity, a Type I Small Scale CDM Project Activity, implementing a run-of-the-river power plant without reservoir generating electricity by means of two Francis-type turbines with a combined installed net capacity of 11.16 MWe (6,975kVA x 0.8 operation factor x 2 gensets = 11,160kW net installed capacity). Installed capacity is not be higher than 15 MWe during the crediting period. Prior to the implementation of the project activity no hydropower plant existed at that location. Mineros Aluvial S.A.S. BIC is a state owned commercial enterprise that works under private law. Mineros Aluvial S.A.S. BIC uses electricity to be generated at the Providencia III project for dredging and gold mining activities located on the basin of the Anorí river. All dredging and mining activities are connected to a small privately owned electricity grid, with connection to the National Interconnected grid. According to the Mineros Aluvial S.A.S. BIC mining extraction plans, in the absence of the project activity increases in electricity demand for all dredging and mining activities would be taken from the national grid.</t>
    <phoneticPr fontId="2"/>
  </si>
  <si>
    <t>Reforestation with Rubber on degraded lands of Colombia</t>
    <phoneticPr fontId="2"/>
  </si>
  <si>
    <t>1233 (VCS)</t>
    <phoneticPr fontId="2"/>
  </si>
  <si>
    <t>From Verra: Project Description: The forestry project “Reforestation with Rubber on degraded lands of Colombia” consists of the planting of Hevea brasiliensis on 10.000 hectares. The project promotes sustainable development through reforestation and forest restoration activities in the oriental plains region of Colombia. It also supports the creation of value-added and exports for the rubber and wood products value chains, enhances and conserves biodiversity in the area, provides carbon sequestration for the mitigation of global warming, and encourages the commercialization of timber and non-timber products from the plantations (sale of wood and latex).</t>
    <phoneticPr fontId="2"/>
  </si>
  <si>
    <t>https://registry.verra.org/app/projectDetail/VCS/1233</t>
    <phoneticPr fontId="2"/>
  </si>
  <si>
    <t>Rio Amoya Run-of-River Hydro Project</t>
    <phoneticPr fontId="2"/>
  </si>
  <si>
    <t>3461 (CDM)</t>
    <phoneticPr fontId="2"/>
  </si>
  <si>
    <t>From CDM documents: The Rio Amoyá Run-of-River Hydro Project (“Project”), located in the Municipality of Chaparral in the Departament of Tolima, consists of a greenfield run-of-river power plant with a nominal capacity of 80 MW and an anticipated generation of approximately 513.6 GWh/year, based on the projected generation resulting from engineering studies contracted by ISAGEN S.A. ESP (“ISAGEN”) in 1998 and 20051. The power plant will be connected to the national grid through an 18.6 km transmission line. The investment in the power plant includes the mitigation costs associated with construction and operation. The plant started full operation on May 30, 2013 and is expected to result in the reduction of about 1 million tCO2e by 2019.
The Project is considered not only as a project of electric power generation, but also as an "Environmental Services Project", since it contributes to decrease the global emissions of carbon through the substitution of polluting fuels as a source of electric power generation by the thermoelectric plants connected to the Grid (baseline scenario); and with its multiple benefits and capacity to yield and consolidate economic resources, it contributes to the conservation and protection of the Amoyá River’s basin and to the conservation of the páramo ecosystem. About the environmental effects, the Project, thanks to its characteristics of being a run-of-river-intake project with no dam, and the simplicity involving the civil works, had a minimum environmental impact, since it involves no settlement relocation or displacement whatsoever, it has a low effect on the ecosystems in the area of influence and its land requirements are minimal.</t>
    <phoneticPr fontId="2"/>
  </si>
  <si>
    <t>Rio Pepe y ACABA REDD+ Project</t>
    <phoneticPr fontId="2"/>
  </si>
  <si>
    <t>1396 (VCS)</t>
    <phoneticPr fontId="2"/>
  </si>
  <si>
    <t>From Verra: REDD+ Project to mitigate climate change, protect rich biodiversity, and generate sources of income for poor communities, through forest governance, capacity building, and productive activities that will prevent selective logging of native forests, avoiding degradation and deforestation. Located in the midst of Choco, Northwestern Province of Colombia. Developed by BIOREDD+/USAID</t>
    <phoneticPr fontId="2"/>
  </si>
  <si>
    <t>https://registry.verra.org/app/projectDetail/VCS/1396</t>
    <phoneticPr fontId="2"/>
  </si>
  <si>
    <t>Sivirú-Usaragá-Pizarro-Pilizá (Supp) REDD+ Project</t>
    <phoneticPr fontId="2"/>
  </si>
  <si>
    <t>1391 (VCS)</t>
    <phoneticPr fontId="2"/>
  </si>
  <si>
    <t>From Verra: REDD+ Project to mitigate climate change, protect rich biodiversity, and generate sources of income for poor communities, through forest governance, capacity building, and productive activities that will prevent selective logging of native forests, avoiding degradation and deforestation. Located in the South of Choco, Pacific coast of Colombia. Developed by BIOREDD+/USAID</t>
    <phoneticPr fontId="2"/>
  </si>
  <si>
    <t>https://registry.verra.org/app/projectDetail/VCS/1391</t>
    <phoneticPr fontId="2"/>
  </si>
  <si>
    <t>Sogamoso Hydroelectric Project</t>
    <phoneticPr fontId="2"/>
  </si>
  <si>
    <t>10236 (CDM)</t>
    <phoneticPr fontId="2"/>
  </si>
  <si>
    <t>From CDM documents: The Sogamoso Hydroelectric Project (hereafter referred to as the “Project”) developed by ISAGEN S.A. E.S.P. (hereafter referred to as ISAGEN) is a reservoir based hydropower project located in the Santander Department of the Republic of Colombia (hereafter referred to as the “Host Country”). The maximum total installed capacity of the Project, based on the generators nameplate, will be 874.8 MW comprised of three Francis turbines. The estimated average electricity production supplied to the Colombian National Interconnected System (also referred to as “the National Grid” or simply “the Grid”)1 will be 5,056 GWh per year2 .
The purpose of the Project is to utilize the hydrological resources of the Sogamoso River through the construction of a dam to generate low emissions electricity for the Grid.
In addition, the Project has received positive validation regarding its compliance of the WCD (World Commission on Dams) seven strategic priorities. The report concludes that the project  ̈complies with all relevant requirements of the WCD and other criteria of the country in a satisfactory manner and in some respects in a higher than minimally required by Colombia national regulations. ̈ (AENOR 2014/12/15).
The main source of the baseline greenhouse gases (GHG) emissions are the Grid connected plants that utilize fossil fuels for the energy generation. The electricity currently generated by the Grid is mainly composed of the hydropower plants nevertheless, it is characterized by the combined margin emission factor of 0.2742 tCO2e/MWh for year 2008. The Project is therefore expected to reduce GHG emissions (CO2 as a product of combustion) by displacing electricity, based on fossil fuels, from the Grid by an estimated 1,386,355 tCO2e per year throughout the crediting period.
The baseline scenario is the same as the scenario existing prior to the start of the implementation of the project activity: electricity delivered to the Grid by the Project would have otherwise been generated by the operation of Grid-connected power plants and by the addition of new generation sources.</t>
    <phoneticPr fontId="2"/>
  </si>
  <si>
    <t>https://cdm.unfccc.int/Projects/DB/RINA1450801385.61</t>
    <phoneticPr fontId="2"/>
  </si>
  <si>
    <t>Solar Grouped project by ACME Group (EKIESL-VCS-Aug-16-01)</t>
    <phoneticPr fontId="2"/>
  </si>
  <si>
    <t>1580 (VCS)</t>
    <phoneticPr fontId="2"/>
  </si>
  <si>
    <t>From Verra: The proposed grouped project activity is a step towards supporting the implementation and installation of grid connected renewable energy power plants in India. The implementation of grouped project activity ensures energy security, diversification of the grid generation mix and sustainable growth of the electricity generation sector in India. The main goal of grouped project activity is to implement renewable energy projects in the country and the significant importance of revenues from sale of Verified Carbon Units (VCUs) to achieve this goal forms the basis of the implementation of this grouped project activity. The grouped project activity is a voluntary action and each SPV will be the coordinating / Managing Entity (CME) or Project Proponent for all the project activity Instances. ACME Group as a parent company formed different SPV (Special Purpose Vehicles) for solar projects and projects are developed by name of SPVs. There are no mandatory laws or regulations existing in India requiring PP or any other party to develop a programme for renewable generation plants. The grouped project activity will support the development of new grid-connected renewable energy power plants in India and will cover the solar energy technologies. It seeks to enable investment in large and small grid connected plants that export their generated output to the regional / national electricity grid in India. The implementation of these technologies currently faces various technological, institutional and financial barriers.</t>
    <phoneticPr fontId="2"/>
  </si>
  <si>
    <t>https://registry.verra.org/app/projectDetail/VCS/1580</t>
    <phoneticPr fontId="2"/>
  </si>
  <si>
    <t>Restore the Earth Foundation South Parish Project</t>
    <phoneticPr fontId="2"/>
  </si>
  <si>
    <t xml:space="preserve">From Chevron: Chevron has teamed up with Restore the Earth Foundation to help remove carbon from the atmosphere by reforesting a stretch of southeastern Louisiana. With the help of funding from Chevron, Restore the Earth expects to plant approximately 1.7 million bald cypress trees in an area covering 8,800 acres, or up to 14 square miles in St. Charles Parish. Chevron expects the trees to sequester or capture carbon, generating offsets that can help us achieve our lower carbon goals and support our customers in doing the same. https://www.chevron.com/newsroom/2022/q2/chevron-embarks-on-carbon-offsets-restoration-project?fbclid=IwAR0VbfBViTk8Xt--ArHrYJLvWmpVP4FgpxYrkojF_gQ_9M0S7aFGU74AmjI </t>
    <phoneticPr fontId="2"/>
  </si>
  <si>
    <t>Rimba Raya Biodiversity Reserve Project</t>
    <phoneticPr fontId="2"/>
  </si>
  <si>
    <t>674 (VCS)</t>
    <phoneticPr fontId="2"/>
  </si>
  <si>
    <t>From Verra: The Rimba Raya Biodiversity Reserve Project, an initiative by InfiniteEARTH, aims to reduce Indonesia’s emissions by preserving some 64,000 hectares of tropical peat swamp forest. This area, rich in biodiversity including the endangered Bornean orangutan, was slated by the Provincial government to be converted into four palm oil estates. Located on the southern coast of Borneo in the province of Central Kalimantan, the project is also designed to protect the integrity of the adjacent world-renowned Tanjung Puting National Park, by creating a physical buffer zone on the full extent of the ~90km eastern border of the park.</t>
    <phoneticPr fontId="2"/>
  </si>
  <si>
    <t>https://registry.verra.org/app/projectDetail/VCS/674</t>
    <phoneticPr fontId="2"/>
  </si>
  <si>
    <t>Purpose: to offset the Colombian carbon tax under decree 926 of 2017. Beneficiary: Chevron Petroleum Company, with corporate identification number (NIT) 860005223-9.</t>
    <phoneticPr fontId="2"/>
  </si>
  <si>
    <t>Purpose: to offset the Colombian carbon tax under decree 926 of 2017. Beneficiary: Chevron Petroleum company, with corporate identification number (NIT) 860005223.</t>
    <phoneticPr fontId="2"/>
  </si>
  <si>
    <t>Purpose: to offset the Colombian Carbon Tax under Decree 926 of 2017. Beneficiary:CHEVRON PETROLEUM COMPANY with corporate identification number (NIT): 860005223</t>
    <phoneticPr fontId="2"/>
  </si>
  <si>
    <t>22 April 2022</t>
    <phoneticPr fontId="2"/>
  </si>
  <si>
    <t>23 May 2022</t>
    <phoneticPr fontId="2"/>
  </si>
  <si>
    <t>12 September 2022</t>
    <phoneticPr fontId="2"/>
  </si>
  <si>
    <t>Cancelación voluntaria a favor de CHEVRON PETROLEUM COMPANY (NIT 860005223-9) para neutralización de emisiones de gases de efecto invernadero por consumo de combustible fósiles</t>
    <phoneticPr fontId="2"/>
  </si>
  <si>
    <t>18 January 2022</t>
    <phoneticPr fontId="2"/>
  </si>
  <si>
    <t>Retiro a favor de CHEVRON PETROLEUM COMPANY identificado con NIT 860.005.223-9 para la no causación del impuesto al carbono de Colombia, de acuerdo con lo establecido en el Decreto 926 de 2017</t>
  </si>
  <si>
    <t>Retiro a favor de CHEVRON PETROLEUM COMPANY identificado con NIT 860.005.223-9 para la no causación del impuesto al carbono de Colombia, de acuerdo con lo establecido en el Decreto 926 de 2017. Proveedor notificado: WORLD FUEL SERVICES COLOMBIA</t>
  </si>
  <si>
    <t>Retiro a favor de CHEVRON PETROLEUM COMPANY identificado con NIT 860.005.223-9 para la no causación del impuesto al carbono de Colombia, de acuerdo con lo establecido en el Decreto 926 de 2017. Proveedor notificado: ENERGIZAR SAS</t>
  </si>
  <si>
    <t>Retiro a favor de CHEVRON PETROLEUM COMPANY identificado con NIT 860005223-9 para neutralización de emisiones de GEI debido al consumo de combustibles fósiles</t>
  </si>
  <si>
    <t>Retiro a favor de CHEVRON PETROLEUM COMPANY identificado con NIT 860005223-9 para neutralización de emisiones de GEI debido al consumo de combustible fósiles</t>
  </si>
  <si>
    <t>Retiro a favor de CHEVRON PETROLEUM COMPANY identificado con NIT 860005223-9 para neutralización de emisiones de GEI debido al consumo de combustible fósiles TON Co2 generadas 62 Titular de la iniciativa: ISAGEN S.A. E.S.P. MC: ACM0002</t>
  </si>
  <si>
    <t>Retiro a favor de CHEVRON PETROLEUM COMPANY identificado con NIT 860005223-9 para la no causación del impuesto al carbono de Colombia, de acuerdo con lo establecido en el Decreto 926 de 2017</t>
  </si>
  <si>
    <t>Cancelación voluntaria a favor de CHEVRON PETROLEUM COMPANY (NIT-860005223-9) para neutralización de emisiones de gases de efecto invernadero por consumo de combustible fósiles</t>
    <phoneticPr fontId="2"/>
  </si>
  <si>
    <t>Unknown: Registry not identified</t>
    <phoneticPr fontId="2"/>
  </si>
  <si>
    <t>Unknown: Direct offset development</t>
    <phoneticPr fontId="2"/>
  </si>
  <si>
    <t>3 February 2021</t>
    <phoneticPr fontId="2"/>
  </si>
  <si>
    <t>BP Technology Ventures Limited requested IBRD as Trustee of the Carbon Funds to cancel emission reductions resulting from its participation in El Canada Project (CDM Ref# 606) per instructions in Cancellation Letter dated 14/01/2021.</t>
    <phoneticPr fontId="2"/>
  </si>
  <si>
    <t>BP Technology Ventures Limited requested IBRD as Trustee of the Carbon Funds to cancel emission reductions resulting from its participation in El Canada Project (CDM Ref# 606) per instructions in Cancellation Letter dated 14/01/2021</t>
    <phoneticPr fontId="2"/>
  </si>
  <si>
    <t>BP Technology Ventures Limited requested IBRD as Trustee of the Carbon Funds to cancel all emission reductions resulting from its participation in Chile Chacabuquito Project (CDM Ref# 1052) per instructions in Cancellation Letter dated 14/01/2021.</t>
    <phoneticPr fontId="2"/>
  </si>
  <si>
    <t>Reforestation Of Degraded Forest Reserves In Ghana</t>
    <phoneticPr fontId="2"/>
  </si>
  <si>
    <t>12 March 2021</t>
    <phoneticPr fontId="2"/>
  </si>
  <si>
    <t>Retirement on behalf of BAOSHAN IRON &amp; STEEL CO., LTD.. Offsetting emissions produced during the manufacturing of LSAW Steel Pipeline (Grade X65MOS) supplied to SHELL Bukom.</t>
    <phoneticPr fontId="2"/>
  </si>
  <si>
    <t>Total (A+NB)</t>
    <phoneticPr fontId="2"/>
  </si>
  <si>
    <t>Total (R+NB)</t>
    <phoneticPr fontId="2"/>
  </si>
  <si>
    <t>Total (A+TB)</t>
    <phoneticPr fontId="2"/>
  </si>
  <si>
    <t>1748 (VCS)</t>
    <phoneticPr fontId="2"/>
  </si>
  <si>
    <t>Energy Efficient Cooking Solution for low emission development in Nepal - 2</t>
    <phoneticPr fontId="2"/>
  </si>
  <si>
    <t>2303 (VCS)</t>
    <phoneticPr fontId="2"/>
  </si>
  <si>
    <t>From Verra: The project involves promotion of improved cooking stoves (ICS) to rural households of Nepal. The project intends to avail the households with clean cooking solutions; thereby, displacing the less efficient traditional cooking stoves from the kitchen with stoves of better efficiency. Replacement of the traditional cooking stoves with ICS will reduce the exposure of the family members, specifically women, to the indoor air pollution and therefore result in saving of health related expenses. Each stoves disseminated under the project will potentially reduce the firewood consumption by half. The project is implemented in Central Plain region of Nepal covering two districts namely Dhanusa and Mahottari. The project covers a total 17,887 ICS which is expected to result in annual emission reductions of 33,672 tCO2e.</t>
    <phoneticPr fontId="2"/>
  </si>
  <si>
    <t>https://registry.verra.org/app/projectDetail/VCS/2303</t>
    <phoneticPr fontId="2"/>
  </si>
  <si>
    <t>Energy efficiency (cooking stoves)</t>
    <phoneticPr fontId="2"/>
  </si>
  <si>
    <t>CNOOC Gas &amp; Power Group Ltd., for the 3,338,892 MMBtus of LNG cargo delivered by Shell.</t>
    <phoneticPr fontId="2"/>
  </si>
  <si>
    <t>GreenTrees ACRE (Advanced Carbon Restored Ecosystem)</t>
    <phoneticPr fontId="2"/>
  </si>
  <si>
    <t>Reducing Gas Leakages within the Titas Gas Distribution Network in Bangladesh</t>
    <phoneticPr fontId="2"/>
  </si>
  <si>
    <t>Bangladesh</t>
    <phoneticPr fontId="2"/>
  </si>
  <si>
    <t>https://cdm.unfccc.int/Projects/DB/TUEV-RHEIN1418008670.0/view</t>
    <phoneticPr fontId="2"/>
  </si>
  <si>
    <t xml:space="preserve"> 10077 (CDM)</t>
    <phoneticPr fontId="2"/>
  </si>
  <si>
    <t>From BP: Some parts of the TITAS gas network are more than 50 years old with possibility of substantial leakage through the system. A systematic survey to detect leaks and repair of faulty joints is being undertaken to achieve the twin goals of reducing wastage of valuable gas and methane emission to the atmosphere which is twenty-five times more potent a greenhouse gas compared with carbon dioxide.
Implementation of this project is expected to reduce emissions by more than 4 million tons of CO2 equivalent (tCO2e) GHG per year, generating around 40 million tCO2e Certified Emission Reductions (CER) over the next 10 years.</t>
    <phoneticPr fontId="2"/>
  </si>
  <si>
    <t>Industrial process (methane leak reduction)</t>
    <phoneticPr fontId="2"/>
  </si>
  <si>
    <t>REDD project in Brazil nut concessions in Madre de Dios</t>
    <phoneticPr fontId="2"/>
  </si>
  <si>
    <t>868 (VCS)</t>
    <phoneticPr fontId="2"/>
  </si>
  <si>
    <t>https://registry.verra.org/app/projectDetail/VCS/868</t>
    <phoneticPr fontId="2"/>
  </si>
  <si>
    <t>From VCS: The campus-wide scope 1 GHG emissions reductions are primarily driven by the program: Energy Matters- Comprehensive Energy Efficiency and Awareness at the University of Wisconsin-Milwaukee (UWM). The UWM Facility Services Department and Office of Sustainability established a partnership with an energy service company to begin performance contracting, that took an aggressive cellarto-ceiling phased approach combining long and short-term return on investments that would improve campus space and service, pilot innovative technology and programs, and reduce energy consumption. UWM took a phased approach to performance contracting on campus, which addressed roughly one million square feet at a time (4,046,526 square feet total) and allowed for unique variances based on each building and its occupants.</t>
    <phoneticPr fontId="2"/>
  </si>
  <si>
    <t>Korat Waste to Energy</t>
    <phoneticPr fontId="2"/>
  </si>
  <si>
    <t>Thailand</t>
    <phoneticPr fontId="2"/>
  </si>
  <si>
    <t>https://cdm.unfccc.int/Projects/DB/KPMG1175141470.89/view</t>
    <phoneticPr fontId="2"/>
  </si>
  <si>
    <t>1040 (CDM)</t>
    <phoneticPr fontId="2"/>
  </si>
  <si>
    <t>From BP: The Korat Waste to Energy Project is an anaerobic digestion project  treating waste water into clean thermal energy.  The Korat Waste to Energy project was expanded to treat solid waste and excess biogas was used to generate electricity.  and displace grid fed electricity.</t>
    <phoneticPr fontId="2"/>
  </si>
  <si>
    <t>Fertinal Nitrous Oxide Abatement Project</t>
    <phoneticPr fontId="2"/>
  </si>
  <si>
    <t>2585 (CDM)</t>
    <phoneticPr fontId="2"/>
  </si>
  <si>
    <t>From BP: Mexican agriculture is a significant source of greenhouse gases, mainly cause through nitrogen fertilisation. The purpose of the project is to reduce the current emissions of nitrous oxide  from the production of nitric acid.
The project works by deploying a new environmentally clean technology to Mexico which is not even common industrial practise yet in developed countries to decompose and reduce nitrous oxide.</t>
    <phoneticPr fontId="2"/>
  </si>
  <si>
    <t>https://cdm.unfccc.int/Projects/DB/DNV-CUK1242393138.57/view</t>
    <phoneticPr fontId="2"/>
  </si>
  <si>
    <t>Industrial process</t>
    <phoneticPr fontId="2"/>
  </si>
  <si>
    <t>Switching of fuel from coal to palm oil mill biomass waste residues</t>
    <phoneticPr fontId="2"/>
  </si>
  <si>
    <t>Costa Rica</t>
    <phoneticPr fontId="2"/>
  </si>
  <si>
    <t>Multiple codes &amp; projects (GS)</t>
    <phoneticPr fontId="2"/>
  </si>
  <si>
    <t>Total projects &gt;2016</t>
    <phoneticPr fontId="2"/>
  </si>
  <si>
    <t>Total projects &lt;2016</t>
    <phoneticPr fontId="2"/>
  </si>
  <si>
    <t>From Shell: The Improved Kitchen Regimes Multi-Country POA is a type of project under the Clean Development Mechanism, a United Nations-run carbon offset scheme. The scheme is in the Dowa and Kasungu districts of Malawi, where there is limited access to clean water, so it must be boiled first for disinfection, which further requires timber for fuel. The project provides clean water directly through rehabilitated boreholes, saving firewood and preventing the release of carbon emissions. A clean water supply improves sanitation and hygiene, preventing diarrhoea. Money used to buy medicine and transportation to hospital to treat water-borne diseases is now being used for other household purposes.</t>
    <phoneticPr fontId="2"/>
  </si>
  <si>
    <t>Multiple projects &amp; codes (GS)</t>
    <phoneticPr fontId="2"/>
  </si>
  <si>
    <t>From GS: The purpose of Balikesir WPP is to utilize wind energy potential in Turkey and to compensate energy requirement through a sustainable, environmentally and cost effective way. BARES Elektrik Üretim ve Ticaret A.Þ. proposes to install Balikesir WPP with 142.4 MW installed capacity in the district of Kepsut in Balýkesir of Turkey. Balikesir WPP will have 57 turbines, each having an output of 2.5 MW. The total electricity production of the project is expected to be some 549.200 MWh/year. Balikesir WPP will be connected via a 4.5 km transmission line to the Balýkesir- Poyraz II Transformer Station and the generated electricity will be supplied to Turkey’s national electricity grid.</t>
    <phoneticPr fontId="2"/>
  </si>
  <si>
    <t>https://registry.goldstandard.org/projects/details/1283</t>
    <phoneticPr fontId="2"/>
  </si>
  <si>
    <t xml:space="preserve">
330,000</t>
    <phoneticPr fontId="2"/>
  </si>
  <si>
    <t>Balikesir 142.5 MW Wind Power Plant Project</t>
    <phoneticPr fontId="2"/>
  </si>
  <si>
    <t>971 (GS)</t>
    <phoneticPr fontId="2"/>
  </si>
  <si>
    <t>Landfill Gas Extraction and Electricity Generation Project - Istanbul, Turkey</t>
    <phoneticPr fontId="2"/>
  </si>
  <si>
    <t>707 (GS)</t>
    <phoneticPr fontId="2"/>
  </si>
  <si>
    <t>From GS: The project involves the development, and construction of two waste-to-energy facilities at both the Odayeri and Komurcuoda landfill sites. The project objective is to build, operate, and maintain two landfill waste-to-energy systems consisting of landfill gas (LFG) collection systems, flaring stations, and gas engines coupled with generators to produce electricity. The gas engines will combust the LFG to produce electricity, and any excess LFG will be flared.</t>
    <phoneticPr fontId="2"/>
  </si>
  <si>
    <t>https://registry.goldstandard.org/projects/details/1154</t>
    <phoneticPr fontId="2"/>
  </si>
  <si>
    <t>Çanakkale Wind Power Plant (WPP)</t>
    <phoneticPr fontId="2"/>
  </si>
  <si>
    <t>906 (GS)</t>
    <phoneticPr fontId="2"/>
  </si>
  <si>
    <t>https://registry.goldstandard.org/projects/details/1252</t>
    <phoneticPr fontId="2"/>
  </si>
  <si>
    <t>From GS: Çanakkale Wind Power Plant is located between Üvecik Village and Mahmudiye Town of Çanakkale Province in the Western part of Turkey. The total installed capacity is 29.9 MW and annual electricity generation is estimated to be 91,570 MWh. The project consists of 13 Siemens SWT 101 wind turbines, each having a capacity of 2.3 MWs. The electricity will be transmitted to an existing substation at Çanakkale Natural Gas Fired Power Plant via an underground power line. The project was operational on 11th February 2011 and registered on 3rd August 2012 under the Gold Standard.</t>
    <phoneticPr fontId="2"/>
  </si>
  <si>
    <t>From GS: Dağpazarı Wind Power Plant (WPP) includes the operation of a 39 MW onshore wind farm in Mut District, Mersin Province, in Turkey and the project consists of 13 Siemens SWT 101 turbines each having a capacity of 3,000 kW in the project. The net electricity generation is 144,400 MWh for the monitoring period and is transmitted via 34.5 kV transmission line, to Birkapılı Hydropower Plant located 5.6 km Southeast of the project site. The purpose of the Project is to produce renewable electricity using wind as the power source and to contribute to Turkey’s growing electricity demand through a sustainable and low carbon technology. The project will displace the same amount of electricity generated by the grid dominated with fossil fired power plants. The annual emission reduction achieved by the project is 62,284 tCO2e. The project was operational on 20/05/2012 and registered on 03/04/2013 under the Gold Standard Registry with the registration number GS 1034.</t>
    <phoneticPr fontId="2"/>
  </si>
  <si>
    <t>https://registry.goldstandard.org/projects/details/31</t>
    <phoneticPr fontId="2"/>
  </si>
  <si>
    <t>Dağpazarı Wind Power Plant</t>
    <phoneticPr fontId="2"/>
  </si>
  <si>
    <t>1034 (GS)</t>
    <phoneticPr fontId="2"/>
  </si>
  <si>
    <t>CGN Inner Mongolia Huitengliang Phase I Wind Farm Project</t>
    <phoneticPr fontId="2"/>
  </si>
  <si>
    <t>3303 (CDM)</t>
    <phoneticPr fontId="2"/>
  </si>
  <si>
    <t>From Verra: The CGN Inner Mongolia Huitengliang Phase¢ñWind Farm Project, developed by CGN Wind Power Co., Ltd, is a grid connected renewable energy project in the Huitengliang area of Xilinguole League, Inner Mongolia Autonomous Region, in the People¡¯s Republic of China. It involves the installation of 40 turbines, each of which has a rated output of 1250 kW, providing a total installed capacity of 50 MW, with a predicted power supplied to the grid of 126,916 MWh per annum.</t>
    <phoneticPr fontId="2"/>
  </si>
  <si>
    <t>CDM: https://cdm.unfccc.int/Projects/DB/BVQI1264060132.69/view?cp=1 
VCS: https://registry.verra.org/app/projectDetail/VCS/540</t>
    <phoneticPr fontId="2"/>
  </si>
  <si>
    <t>Jilin Linjiang Afforestation Project</t>
    <phoneticPr fontId="2"/>
  </si>
  <si>
    <t>1895 (VCS)</t>
    <phoneticPr fontId="2"/>
  </si>
  <si>
    <t>From Verra: Jilin Linjiang Afforestation Project (herein after referred as “The project”) is located in Linjiang County and Fusong county, Jilin Province, China. The geographical coordinates of the project area is 127°7′7.032″~127°36′1.548″E, 41°40′35.724″~42°3′ 0.072″N. The project’s aim is to increase carbon sequestration and contribute to local sustainable development by planting trees on the barren lands. The project proponent is Jilin Forest Industry Environmental Technology Co., Ltd. Prior to the project activity, according to the baseline survey, the project area has been barren since 1989, causing substantial soil and water erosion, biodiversity loss, contributed to climate change, and perpetuated low income and living condition in local communities. There are mainly scatter shrub and grass land in the project area prior to the project activity. An area of 25,085.52 ha, which belongs to Linjiang Forestry Co., Ltd, have been planted with trees, on more than 1,000 parcels of lands. All the trees are native species, including Korean pine, Fraxinus mandschurica, Spruce, Juglans mandshurica, Birch, Chinese pine, Larch and Phellodendron amurense Rupr The implementation of the project would generate GHG emission removals and improve local environment by planting trees, enhance biodiversity conservation and climate change adaptation, improve soil and water conservation in project zone, strengthen the live skills of local communities and residents by providing their relevant technical skills and training and create more permanent job opportunities for local women and increase income for local communities . The project is estimated to generate GHG emission removals of 32,805,045 tCO2e in 60 years, with an average annual GHG emission removal of 546,751 tCO2e.</t>
    <phoneticPr fontId="2"/>
  </si>
  <si>
    <t>https://registry.verra.org/app/projectDetail/VCS/1895</t>
    <phoneticPr fontId="2"/>
  </si>
  <si>
    <t xml:space="preserve">Shifosi Solar Cooker Project </t>
    <phoneticPr fontId="2"/>
  </si>
  <si>
    <t>From GS: The project involves the distribution of 50,000 solar cookers to rural households in Zhenping County, Henan Province. The majority of the rural households in Zhenping use coal-fired stoves for water boiling and cooking. Using core-fired stoves not only leads to significant greenhouse gas emissions but also air pollution which represents a high risk for the health of the residents. In addition, the use of core-fired stoves needs families to spend money on purchasing coal.
 The project activity will enable the rural households to efficiently substitute solar energy for the fossil fuel (coal) used in daily cooking and water boiling, avoiding CO2 emission that would be generated by fossil fuel consumption.</t>
    <phoneticPr fontId="2"/>
  </si>
  <si>
    <t>https://registry.goldstandard.org/projects/details/2230</t>
    <phoneticPr fontId="2"/>
  </si>
  <si>
    <t>7605 (GS)</t>
    <phoneticPr fontId="2"/>
  </si>
  <si>
    <t xml:space="preserve">
109,294</t>
    <phoneticPr fontId="2"/>
  </si>
  <si>
    <t>Houji Solar Cooker Project</t>
    <phoneticPr fontId="2"/>
  </si>
  <si>
    <t>7604 (GS)</t>
    <phoneticPr fontId="2"/>
  </si>
  <si>
    <t>https://registry.goldstandard.org/projects/details/2229</t>
    <phoneticPr fontId="2"/>
  </si>
  <si>
    <t>From GS: The project involves the distribution of 50,000 solar cookers to rural households in Zhenping County, Henan Province. The majority of the rural households in Zhenping use coal-fired stoves for water boiling and cooking. Using core-fired stoves not only leads to significant greenhouse gas emissions but also air pollution which represents a high risk for the health of the residents. In addition, the use of core-fired stoves needs families to spend money on purchasing coal. The project activity will enable the rural households to efficiently substitute solar energy for the fossil fuel (coal) used in daily cooking and water boiling, avoiding CO2 emission that would be generated by fossil fuel consumption.</t>
    <phoneticPr fontId="2"/>
  </si>
  <si>
    <t>Renewable energy (solar cookers)</t>
    <phoneticPr fontId="2"/>
  </si>
  <si>
    <t>Zaoyuan Solar Cooker Project</t>
    <phoneticPr fontId="2"/>
  </si>
  <si>
    <t>7606 (GS)</t>
    <phoneticPr fontId="2"/>
  </si>
  <si>
    <t>https://registry.goldstandard.org/projects/details/2231#:~:text=The%20project%20involves%20the%20distribution,for%20water%20boiling%20and%20cooking.</t>
    <phoneticPr fontId="2"/>
  </si>
  <si>
    <t>Chizou City Rice Cultivation Projects</t>
    <phoneticPr fontId="2"/>
  </si>
  <si>
    <t>Agriculture (rice farming)</t>
    <phoneticPr fontId="2"/>
  </si>
  <si>
    <t>From Shell: This project replaces the traditional continuous flooding method for rice cultivation with an intermittent flooding technique. This allows for controlled irrigation and drainage according to rice growth which saves water and reduces methane emissions. The project sequesters greenhouse gases, increases rice productivity, and provides job opportunities - particularly for women.</t>
    <phoneticPr fontId="2"/>
  </si>
  <si>
    <t>Nanling Rice Cultivation Project</t>
    <phoneticPr fontId="2"/>
  </si>
  <si>
    <t>Qiantai Rice Cultivation Project</t>
    <phoneticPr fontId="2"/>
  </si>
  <si>
    <t>From Shell: Flooded rice fields constitute a major source of atmospheric methane. This project replaces the traditional flooding method for rice cultivation with an intermittent flooding technique which helps reduce methane emissions. It allows controlled irrigation and drainage according to rice growth requirements. This saves water and reduces methane that would be emitted by the soil when flooded. The project cuts greenhouse gases, increases rice productivity, and provides job opportunities - particularly for women.</t>
    <phoneticPr fontId="2"/>
  </si>
  <si>
    <t>Qianbei Afforestation Project</t>
    <phoneticPr fontId="2"/>
  </si>
  <si>
    <t>2082 (VCS)</t>
    <phoneticPr fontId="2"/>
  </si>
  <si>
    <t>From Verra: Qianbei Afforestation Project (hereafter refer to as “the project”) is located in Zunyi City, Guizhou Province of China. It is an inland province, bordering Yunnan to the west, Sichuan to the northwest, Hunan to the east and Chongqing to the North. The province has a total population of 34 million. The project aims to plant native species on barren lands for GHG removal whilst contributing to local sustainable development goals. 50,061 ha (750,915Mu11F12) of the forest was planted on barren lands in Zunyi City which used to be poor sustainable ecological environment and karst rocky desertification. The implementation of the project activity has provided 16,339 jobs for local villagers, among which 70 percent are women.
 The project activity aims to:
 - Sequester greenhouse gas and mitigate climate change;
 - Enhance biodiversity conservation by increasing the connectivity of forests;
 - Improve soil and water conservation in the Karst region;
 - Generate income and job opportunities for local communities.
 There is no natural renewal and reforestation before the project, and all sites were covered by the barren hill and degraded lands. The main objective species are China fir, Cypresses, Pinus yunnanensis and Masson pine which are native species according to the baseline survey.
 The implementation of the project is expected to reduce the GHG emissions amounting to 21,225,014 tCO2e over the next 29 years, with an average annual GHG emission removal of 731,897 tCO2e.</t>
    <phoneticPr fontId="2"/>
  </si>
  <si>
    <t>https://registry.verra.org/app/projectDetail/VCS/2082</t>
    <phoneticPr fontId="2"/>
  </si>
  <si>
    <t>https://registry.verra.org/app/projectDetail/VCS/2358</t>
    <phoneticPr fontId="2"/>
  </si>
  <si>
    <t>Nanchang Zhonglan Huanneng Technical Service Co. Ltd. Maiyuan LFG Power Generation Project</t>
    <phoneticPr fontId="2"/>
  </si>
  <si>
    <t>2358  (VCS)</t>
    <phoneticPr fontId="2"/>
  </si>
  <si>
    <t>Nanchang Zhonglan Huanneng Technical Service Co. Ltd. Maiyuan LFG Power Generation Project (hereinafter referred to as the Project) is located at the Nanchang Maiyuan landfill in Shuangling village, Jiaoqiao town, Nanchang Economic and Technological Development Zone, Nanchang city, Jiangxi province, P.R China.
 The purpose of the project is to utilize landfill gas (LFG), which consists mainly of methane, for electricity generation. It includes LFG collection system, LFG pre-treatment system and electricity generation system. LFG collected will be used for electricity generation with internal combustion generators. The total installed capacity will be 6.402MW. The annual average amount of feed-in electricity is estimated to be 38,356MWh. The expected average annual emission reductions are 193,972 tCO2e during the fixed 10 years crediting period.</t>
    <phoneticPr fontId="2"/>
  </si>
  <si>
    <t>Waste management (landfill gas)</t>
    <phoneticPr fontId="2"/>
  </si>
  <si>
    <t>From Shell: This project replaces the traditional continuous flooding method for rice cultivation with an intermittent flooding technique. This allows for controlled irrigation and drainage according to rice growth which saves water and reduces methane emissions. The project reduces greenhouse gas emissions, increases rice productivity, and provides job opportunities - particularly for women.</t>
    <phoneticPr fontId="2"/>
  </si>
  <si>
    <t>Huaining Rice Cultivation Project</t>
    <phoneticPr fontId="2"/>
  </si>
  <si>
    <t>Luijiang Rice Cultivation Project</t>
    <phoneticPr fontId="2"/>
  </si>
  <si>
    <t>From Shell: This project replaces the traditional continuous flooding method for rice cultivation with an intermittent flooding technique. It allows controlled irrigation and drainage according to rice growth requirements. This saves water and reduces methane that would be emitted by the soil when flooded. The project cuts greenhouse gases, increases rice productivity, and provides job opportunities - particularly for women.</t>
    <phoneticPr fontId="2"/>
  </si>
  <si>
    <t xml:space="preserve">Guangzhou Huadu Shiling LFG Power Generation Project </t>
    <phoneticPr fontId="2"/>
  </si>
  <si>
    <t>2499 (VCS)</t>
    <phoneticPr fontId="2"/>
  </si>
  <si>
    <t>From Verra: Guangzhou Huadu Shiling LFG Power Generation Project (hereinafter referred to as the Project) is located at Shiling landfill site in Huadu district, Guangzhou city, Guangdong province, P.R China. The purpose of the project is to utilize landfill gas (LFG), which consists mainly of methane, for electricity generation. It includes LFG collection system, LFG pre-treatment system and electricity generation system. LFG collected will be used for electricity generation with internal combustion generators. The total installed capacity of the project will be 4.268 MW (4*1.067MW), which started construction on 20-May-2019 and operated on 09-Jan-2020. In absence of the project, equivalent amount of electricity exported to the grid by the project would have otherwise been supplied by South China Power Grid (SCPG). Greenhouse gas (GHG) emissions will be reduced by avoiding CO2 emissions from those fossil fuel-based power plants connected to the grid and by avoiding GHG emissions from releasing LFG into atmosphere at the landfill site.</t>
    <phoneticPr fontId="2"/>
  </si>
  <si>
    <t>https://registry.verra.org/app/projectDetail/VCS/2499</t>
    <phoneticPr fontId="2"/>
  </si>
  <si>
    <t>Hunan Cili IFM (conversion of logged to protected forest) Project</t>
    <phoneticPr fontId="2"/>
  </si>
  <si>
    <t>From Verra: The Hunan Cili IFM (conversion of logged to protected forest) Project (hereafter “the project activity”) is implemented in Cili County, Zhangjiajie City, Hunan Province of China by Hunan Cili Jiangya Forest Farm, the geo-coordinate of the project proponent is 110°27'E -111°20'E and 29°04'N - 29°41'N, the total area is 3480 km2, which includes the Improved Forest Management (IFM) of the forests in the conversion of logged to protected forest. The project avoids emissions by converting logged forests into protected forests.
 The area of the project activity is 6993.48 ha, including 1,764 subcompartments. All these forests are state-owned forests or privately-owned forests or collective-owned forests, and have the legal right to forest ownership. All the owners authorized the project proponent to access the project to their behalf. The species involved in the project are Broad-leaved tree Chinese fir and Pinus massoniana. The forest of the project was older plantations or natural forest under managing. Before the implantation of the project, the usual type of management was clearcutting.
 Before the implementation of the project activity, the trees are logged based on a valid and verifiable government-approved timber management plan for harvesting the project area. The implementation of the project activity converses the trees to protected forest to reduce the GHG emissions for about 896,881 tCO2e in 20 years, the average annual emission reduction is 44,844 tCO2e and Verified Carbon Units with buffer deduction is about 690,585 tCO2e in 20 years, and average annual VCUs with buffer deduction is 34,529 tCO2e. The project activity will contribute to the environment (biodiversity conservation, rocky desertification prevention and soil erosion control), thus contribute to sustainable development.</t>
    <phoneticPr fontId="2"/>
  </si>
  <si>
    <t>https://registry.verra.org/app/projectDetail/VCS/2936</t>
    <phoneticPr fontId="2"/>
  </si>
  <si>
    <t>2936 (VCS) Under validation</t>
    <phoneticPr fontId="2"/>
  </si>
  <si>
    <t>N/A: Project undergoing validation</t>
    <phoneticPr fontId="2"/>
  </si>
  <si>
    <t>Tongcheng Rice Cultivation Project</t>
    <phoneticPr fontId="2"/>
  </si>
  <si>
    <t>From Shell: This project replaces continuous flooding, the traditional method for rice cultivation, with an intermittent flooding technique that saves water and reduces methane emissions. The project cuts greenhouse gases, increases rice productivity, and provides job opportunities - particularly for women. It enables controlled irrigation and drainage according to rice growth requirements.</t>
    <phoneticPr fontId="2"/>
  </si>
  <si>
    <t>Promoting Clean Cooking Solutions for the Disadvantaged Households 1</t>
    <phoneticPr fontId="2"/>
  </si>
  <si>
    <t>Promoting Clean Cooking Solutions for the Disadvantaged Households 2</t>
    <phoneticPr fontId="2"/>
  </si>
  <si>
    <t>6597 (GS)</t>
    <phoneticPr fontId="2"/>
  </si>
  <si>
    <t>https://registry.goldstandard.org/projects/details/1812</t>
    <phoneticPr fontId="2"/>
  </si>
  <si>
    <t>108 MW Fatanpur Wind Power Project in Madhya Pradesh</t>
    <phoneticPr fontId="2"/>
  </si>
  <si>
    <t>1746  (VCS)</t>
    <phoneticPr fontId="2"/>
  </si>
  <si>
    <t>The project activity is installation of 108 MW wind power project, promoted by ERWPPL. The purpose of the project activity is to generate clean electricity with utilization of wind energy. The project consists of 54 numbers of Gamesa G97 Wind Turbine Generators (WTGs) of 2.0 MW capacities each. The project WTGs are installed is installing WTGs at in and around the village of Fatanpur in Dewas district of Madhya Pradesh in India. This project was open for public comment for 9 March - 8 April 2018. No comments were received.</t>
    <phoneticPr fontId="2"/>
  </si>
  <si>
    <t>https://registry.verra.org/app/projectDetail/VCS/1746</t>
    <phoneticPr fontId="2"/>
  </si>
  <si>
    <t>30 MW Solar PV Project by Nirosha Solar Power Private Limited</t>
    <phoneticPr fontId="2"/>
  </si>
  <si>
    <t>5699 (GS)</t>
    <phoneticPr fontId="2"/>
  </si>
  <si>
    <t>From GS: The main purpose of this project activity is to generate clean form of electricity through renewable solar energy source. Nirosha Solar Power Private Limited is the promoter of the proposed project activity. The project activity involves installation of 30 MWp solar power project Village: Bendo, District: Mahoba, Uttar Pradesh. The project will replace anthropogenic emissions of greenhouse gases (GHG’s) estimated to be approximately 47,019 tCO2e per year, thereon displacing 48,092 MWh/year amount of electricity from the generation-mix of power plants connected to the Indian grid, which is mainly dominated by thermal/fossil fuel based power plant.</t>
    <phoneticPr fontId="2"/>
  </si>
  <si>
    <t>https://registry.goldstandard.org/projects/details/1375</t>
    <phoneticPr fontId="2"/>
  </si>
  <si>
    <t>https://registry.goldstandard.org/projects/details/1737</t>
    <phoneticPr fontId="2"/>
  </si>
  <si>
    <t>6756 (GS)</t>
    <phoneticPr fontId="2"/>
  </si>
  <si>
    <t>From GS: The purpose of the project activity is to generate power using renewable energy source (wind energy) and sell the power generated to the state grid. The project activity generates electricity using wind energy. The generated electricity is exported to the regional grid system which is under the purview of the INDIAN electricity grid of India.</t>
    <phoneticPr fontId="2"/>
  </si>
  <si>
    <t>30 MW Wind Energy Project by Giriraj Enterprises</t>
    <phoneticPr fontId="2"/>
  </si>
  <si>
    <t>567 (GS)</t>
    <phoneticPr fontId="2"/>
  </si>
  <si>
    <t>From GS: The main objective of the Amayo Wind Power Project is to provide affordable electricity to the Nicaraguan grid by means of a clean and renewable energy source: the wind. For this purpose, the project will make use of nineteen 2.1 megawatt Suzlon S88 60HZ V3 wind turbine generators, for a total power capacity of 39.9 MW per year. The net power production provided to the national grid is expected to be approximately 169 GWh per year. The project activity involves every stage, from development, design, engineering and financing, to the construction, operation and maintenance of the Amayo’s power plant facilities. By delivering its output to the national grid -which has a combined margin emission factor of 0.7669 tCO2/MWh- the project is expected to displace approximately 130 thousand metric tons of CO2 equivalent per year. This emission reduction will occur in addition to the project´s many contributions to sustainable development in Nicaragua.</t>
    <phoneticPr fontId="2"/>
  </si>
  <si>
    <t>https://registry.goldstandard.org/projects/details/1002</t>
    <phoneticPr fontId="2"/>
  </si>
  <si>
    <t xml:space="preserve">Amayo wind power project - Nicaragua </t>
    <phoneticPr fontId="2"/>
  </si>
  <si>
    <t>Amayo Phase II Wind Power Project</t>
    <phoneticPr fontId="2"/>
  </si>
  <si>
    <t>828 (GS)</t>
    <phoneticPr fontId="2"/>
  </si>
  <si>
    <t>From GS: The Project consists on the addition of 23.1 MW of capacity to the Amayo Wind Farm located in the province of Rivas, Republic of Nicaragua. The main objective of the Amayo Phase II Wind Power Project (hereafter, “Phase II") is to provide affordable electricity to the Nicaraguan grid by means of a renewable, clean, and cheap source: the wind. For this purpose, the project will make use of eleven 2.1 megawatt (“MW") Suzlon S88 V3 60HZ wind turbine generators and related equipment, for a total power capacity of 23.1 MW per year, that will be added to the existing wind farm (“Phase I"). The net power production provided to the national grid is expected to be approximately 98.6 GWh per year.</t>
    <phoneticPr fontId="2"/>
  </si>
  <si>
    <t>https://registry.goldstandard.org/projects/details/1213</t>
    <phoneticPr fontId="2"/>
  </si>
  <si>
    <t>Reforestation of degraded grasslands in Uchindile &amp; Mapanda, Tanzania</t>
    <phoneticPr fontId="2"/>
  </si>
  <si>
    <t>Tanzania</t>
    <phoneticPr fontId="2"/>
  </si>
  <si>
    <t>142  (VCS)</t>
    <phoneticPr fontId="2"/>
  </si>
  <si>
    <t>https://registry.verra.org/app/projectDetail/VCS/142</t>
    <phoneticPr fontId="2"/>
  </si>
  <si>
    <t>From Verra: The FSC certified UFP &amp; MFP plant trees on grasslands in the poverty stricken south-west region. The total area covers 18,379 ha with 10,800 ha plantable. The area has been degraded grassland due to frequent anthropogenic-led wildfires that have plagued the area resulting over time in the trees dying leaving only grassland. Objectives are to: 1) establish a sustainable source of timber and wood taking the pressure off natural forests 2) sequester CO2 generating high-quality emission reductions 3) promote environmental conservation: soil, water and bio-diversity through the management of indigenous habitats(CCBA) 4. support development in communities through employment, health, education and infra-structure 5) generate income through carbon revenues as 10% goes to communities and the remainder is reinvested in Tanzania 6) provide seedlings for the villages to establish woodlots There are 104 permanent employees and appr. 500 casual workers, employed 200 days per year</t>
    <phoneticPr fontId="2"/>
  </si>
  <si>
    <t>Project Freyja (Native forest rehabilitation in Queensland Brigalow Community)</t>
    <phoneticPr fontId="2"/>
  </si>
  <si>
    <t>From Shell: In Queensland, Shell's QGC business has established an 800-hectare endangered native forest regeneration project on its existing Valkyrie property to capture and store carbon dioxide from the atmosphere and provide habitats for threatened koala and Greater Gliders. Part of the property is managed as a biodiversity offset, helping to compensate for possible impacts on flora and fauna during necessary clearing of vegetation to develop the Surat Basin natural gas projects. An additional 800 hectares will also be exclusively managed for carbon capture, which will involve ceasing clearing of regrowth vegetation, minimising grazing and controlling pests, weeds and fire.</t>
    <phoneticPr fontId="2"/>
  </si>
  <si>
    <t>Improved Kitchen Regimes Multi-Country PoA (Dowa Boreholes, Kasungu Boreholes)</t>
    <phoneticPr fontId="2"/>
  </si>
  <si>
    <t>https://registry.goldstandard.org/projects?q=+Improved+Kitchen+Regimes+Multi-Country+POA&amp;page=1</t>
    <phoneticPr fontId="2"/>
  </si>
  <si>
    <t>Average</t>
    <phoneticPr fontId="2"/>
  </si>
  <si>
    <t>Afforestation Project in Xining City (Listed as Qinghai Projects: Xining)</t>
    <phoneticPr fontId="2"/>
  </si>
  <si>
    <t>El Arrayán Wind Farm Project</t>
    <phoneticPr fontId="2"/>
  </si>
  <si>
    <t>6985 (CDM)</t>
    <phoneticPr fontId="2"/>
  </si>
  <si>
    <t>From BP: The 115MW El Arrayán wind power plant is one of the largest wind energy facilities in Chile. Located about 400km north of Santiago in the coastal zone of Ovalle, the project provides  enough clean and renewable energy to serve up to 200,000 local homes each year.</t>
    <phoneticPr fontId="2"/>
  </si>
  <si>
    <t>https://cdm.unfccc.int/Projects/DB/DNV-CUK1344922336.89/view?cp=1</t>
    <phoneticPr fontId="2"/>
  </si>
  <si>
    <t>San Pedro Wind Farm</t>
    <phoneticPr fontId="2"/>
  </si>
  <si>
    <t>8392 (CDM)</t>
    <phoneticPr fontId="2"/>
  </si>
  <si>
    <t>From BP: San Pedro Wind Farm is a wind farm in the heights of Chiloé Island in Chile. The wind farm was built to produce 252 MW of clean renewable energy. The local community of San Pedro benefited initially by the improvement of roads and the school infrastructure that were part of the project.</t>
    <phoneticPr fontId="2"/>
  </si>
  <si>
    <t>https://cdm.unfccc.int/Projects/DB/AENOR1355925114.21/view?cp=1</t>
    <phoneticPr fontId="2"/>
  </si>
  <si>
    <t>https://cdm.unfccc.int/ProgrammeOfActivities/poa_db/5BGM96VOK3ATN4JPR70XSWIQ8CZH2F/view?cp=1</t>
    <phoneticPr fontId="2"/>
  </si>
  <si>
    <t>https://cdm.unfccc.int/Projects/DB/SGS-UKL1188406311.96/view?cp=1</t>
    <phoneticPr fontId="2"/>
  </si>
  <si>
    <t>1314 (CDM)</t>
    <phoneticPr fontId="2"/>
  </si>
  <si>
    <t>From BP: The project funds the installation of a biomass fuelled boiler at a soy bean mill to supply steam for internal production processes, displacing a coal-fired boiler. Coal will be replaced by palm kernel shells, empty fruit bunches and other type of renewable biomass available in the area, saving coal consumption and consequently reducing carbon emissions.</t>
    <phoneticPr fontId="2"/>
  </si>
  <si>
    <t>https://cdm.unfccc.int/Projects/DB/LRQA%20Ltd1348477213.71/view?cp=1</t>
    <phoneticPr fontId="2"/>
  </si>
  <si>
    <t>National Bachu Biomass Power Generation Project</t>
    <phoneticPr fontId="2"/>
  </si>
  <si>
    <t>1228 (GS)</t>
    <phoneticPr fontId="2"/>
  </si>
  <si>
    <t>https://registry.goldstandard.org/projects/details/138</t>
    <phoneticPr fontId="2"/>
  </si>
  <si>
    <t>From GS: In order to develop the renewable energy, make fully use of the biomass resources, improve the environment, National Bio Energy Co.,Ltd decided to invest an agricultural biomass based cogenerate power plant in Bachu County of Xinjiang province in China. Guoneng Bachu Biomass Power Generation Project takes the agricultural biomass resource as the main fuel, the project adopted one 12MW extraction condensing steam turbine and one 48t/h vibrate grate boiler. The Bachu power plant is a new built project, located 1km east of Salibuya town which situated 80km esatsouth of Bachu County</t>
    <phoneticPr fontId="2"/>
  </si>
  <si>
    <t>Milenium Ceramic Switching Non Renewable Biomass Project</t>
    <phoneticPr fontId="2"/>
  </si>
  <si>
    <t>53 (VCS)</t>
    <phoneticPr fontId="2"/>
  </si>
  <si>
    <t>From VCS: The global warming issue has garnered special attention in the last few years. In Brazil, in contrast to industrialized countries, deforestation activities does more to cause global warming than the burning of fossil fuels. The project activity consists of the fuel switch in Milenium Ceramic that produces structural ceramic devices like roof tiles. The plant maintains a temperature of 900°C and consumes about 30,000 m³ of native wood from Cerrado per year to feed the kilns, producing around 1,000,000 ceramic devices per month. This firewood used in the ceramic was supplied by the state of Tocantins, which is located in the north region of Brazil.</t>
    <phoneticPr fontId="2"/>
  </si>
  <si>
    <t>https://registry.verra.org/app/projectDetail/VCS/53</t>
    <phoneticPr fontId="2"/>
  </si>
  <si>
    <t>Kamiranga Ceramic Fuel Switching Project</t>
    <phoneticPr fontId="2"/>
  </si>
  <si>
    <t>197 (VCS)</t>
    <phoneticPr fontId="2"/>
  </si>
  <si>
    <t>From VCS: Kamiranga Ceramic is a small company that produces structural ceramic units (bricks), mainly for the market in Belém and for the northeast region of the state of Pará. In the past few years the fuel used to fire the ceramic units was native wood that was obtained through deforestation of the Amazon forest, which led to the deforestation of this biome. The Amazonian Biome has a diversity of fauna and flora that represents 60% of all Brazilian territory. Nowadays, the uncontrolled deforestation is clearing the forest. Without necessary care, unique species and entire regions of fauna are at risk to completely disappear.</t>
    <phoneticPr fontId="2"/>
  </si>
  <si>
    <t>https://registry.verra.org/app/projectDetail/VCS/197</t>
    <phoneticPr fontId="2"/>
  </si>
  <si>
    <t>https://cdm.unfccc.int/Projects/DB/ICONTEC1355437778.59/view?cp=1</t>
    <phoneticPr fontId="2"/>
  </si>
  <si>
    <t>https://cdm.unfccc.int/Projects/DB/ICONTEC1267618553.66/view?cp=1</t>
    <phoneticPr fontId="2"/>
  </si>
  <si>
    <t>03 August 2022</t>
    <phoneticPr fontId="2"/>
  </si>
  <si>
    <t>12 April 2022</t>
    <phoneticPr fontId="2"/>
  </si>
  <si>
    <t>12 May 2022</t>
    <phoneticPr fontId="2"/>
  </si>
  <si>
    <t>13 January 2022</t>
    <phoneticPr fontId="2"/>
  </si>
  <si>
    <t>13 September 2022</t>
    <phoneticPr fontId="2"/>
  </si>
  <si>
    <t>16 March 2022</t>
    <phoneticPr fontId="2"/>
  </si>
  <si>
    <t>Total Yes</t>
    <phoneticPr fontId="2"/>
  </si>
  <si>
    <t>Total No</t>
    <phoneticPr fontId="2"/>
  </si>
  <si>
    <t>Total (Yes registry + No documents)</t>
    <phoneticPr fontId="2"/>
  </si>
  <si>
    <t>Total (No registry + Yes documents)</t>
    <phoneticPr fontId="2"/>
  </si>
  <si>
    <t xml:space="preserve">CTL Landfill Gas Project </t>
    <phoneticPr fontId="2"/>
  </si>
  <si>
    <t>5947 (CDM)</t>
    <phoneticPr fontId="2"/>
  </si>
  <si>
    <t>From BP: The objective of the project is to capture and to flare/combustion the landfill gas produced in a new landfill in Sao Paulo, Brazil.  The project activity will result in greenhouse gas emissions reduction from limiting unnecessary flaring methane and though supplying the captured methane to a nearby energy producer. This process then provides clean electricity for the local community and the landfill facilities, reducing reliance on the fossil fuel fed national grid.</t>
    <phoneticPr fontId="2"/>
  </si>
  <si>
    <t>https://cdm.unfccc.int/Projects/DB/LRQA_Ltd1332768548.38/view?cp=1</t>
    <phoneticPr fontId="2"/>
  </si>
  <si>
    <t>Renewable energy (landfill gas)</t>
    <phoneticPr fontId="2"/>
  </si>
  <si>
    <t>Qinghai Afforestation Project (Listed by Shell as Qinghai Projects: Qinghai)</t>
    <phoneticPr fontId="2"/>
  </si>
  <si>
    <t>CDM</t>
    <phoneticPr fontId="2"/>
  </si>
  <si>
    <t>CGN Zhaoyuan Zhangxing Wind Project</t>
    <phoneticPr fontId="2"/>
  </si>
  <si>
    <t>VCS</t>
    <phoneticPr fontId="2"/>
  </si>
  <si>
    <t>Biogas CDM Project of Bagepalli Coolie Sangha</t>
    <phoneticPr fontId="2"/>
  </si>
  <si>
    <t>2951 (CDM)</t>
    <phoneticPr fontId="2"/>
  </si>
  <si>
    <t>https://cdm.unfccc.int/Projects/DB/DNV-CUK1242729511.7/view?cp=1</t>
    <phoneticPr fontId="2"/>
  </si>
  <si>
    <t>From BP: The Bagepalli Coolie Sangha Biogas Project in the state of Karnataka in south west India has equipped around 5,485 rural homes with biodigesters and efficient cook stoves that produce low carbon biogas for cooking rather than using solid fuels such as firewood. The finance goes towards projects that not only reduce carbon but free up time for activities that help women supplement household incomes and enable them to play a wider role in their communities.</t>
    <phoneticPr fontId="2"/>
  </si>
  <si>
    <t>Indonesia Domestic Biogas Programme of Activities (IDBP) - VPA-1</t>
    <phoneticPr fontId="2"/>
  </si>
  <si>
    <t>1174 (GS)</t>
    <phoneticPr fontId="2"/>
  </si>
  <si>
    <t>https://registry.goldstandard.org/projects/details/110</t>
    <phoneticPr fontId="2"/>
  </si>
  <si>
    <t>Solar Energy Project(s) by SB Energy Private Limited </t>
    <phoneticPr fontId="2"/>
  </si>
  <si>
    <t>1805 (VCS)</t>
    <phoneticPr fontId="2"/>
  </si>
  <si>
    <t>https://registry.verra.org/app/projectDetail/VCS/1805</t>
    <phoneticPr fontId="2"/>
  </si>
  <si>
    <t>From GS: This project was open for public comment from 24 September – 24 October 2018. No comments were received. The project activity will support the development of new grid-connected renewable energy power plants in India and will cover the solar energy technologies. It seeks to enable investment in large scale grid connected plants that export their generated output to the regional / national electricity grid in India. The electricity generated by renewable technology (solar PV) installed as part of the project activity will be supplied to the regional grid there by displacing the consumption of electricity from the regional grid electricity distribution system.</t>
    <phoneticPr fontId="2"/>
  </si>
  <si>
    <t>Distribution of ONIL Stoves – Mexico, San Felipe Usila 1</t>
    <phoneticPr fontId="2"/>
  </si>
  <si>
    <t>1216 (VCS)</t>
    <phoneticPr fontId="2"/>
  </si>
  <si>
    <t>https://registry.verra.org/app/projectDetail/VCS/1216</t>
    <phoneticPr fontId="2"/>
  </si>
  <si>
    <t>From VCS: Distribution of ONIL Stoves – Mexico Project will involve the distribution and installation of ONIL stoves for use by households in the United Mexican States. This Project includes 13,859 improved cook stoves benefiting families throughout the country. This stove helps prevent burn injuries and reduces indoor pollution, which in turn reduces respiratory health issues in rural Mexico, as well as reduce the amount of firewood required by households by as much as 58%, compared to the baseline, and allows rural households to save time collecting fuel, and thus spend more time pursuing other activities, such as work or education. Each ONIL Stove in Mexico saves 2.893 tons of CO2e per year.</t>
    <phoneticPr fontId="2"/>
  </si>
  <si>
    <t>From VCS: The purpose of this VPA is dissemination of solar thermal (water heating) and electrical (lighting and other needs) systems in rural and urban/semi-urban areas in various states of India. The proposed VPA through dissemination of solar water heaters (SWH) and solar photovoltaics based electrical systems (SPV) will utilize the energy from the sun and convert it into thermal and electrical energy respectively to replace the fossil fuel that would have been used otherwise to meet equivalent energy demands in the baseline. The households/SMEs in India meet their energy needs from grid electricity, kerosene, LPG, diesel and wood (non-renewable) which are used as energy sources for electrical and thermal energy needs. The energy baseline is the fossil/non renewable fuel consumption that would have been used in the absence of the project activity to generate equivalent quantity of energy needed for electric and thermal applications per household/facility. Thus, replacement of fossil fuel usage will contribute towards reducing equivalent GHG emissions.</t>
    <phoneticPr fontId="2"/>
  </si>
  <si>
    <t>Orb Energy Solar Program in India - VPA02</t>
    <phoneticPr fontId="2"/>
  </si>
  <si>
    <t>From GS: The purpose of this VPA is dissemination of solar thermal (water heating) and electrical (lighting and other needs) systems in rural and urban/semi-urban areas in Karnataka, India. The proposed VPA through dissemination of solar water heaters (SWH) and solar photovoltaics based electrical systems (SPV) will utilize the energy from the sun and convert it into thermal and electrical energy respectively to replace the fossil fuel that would have been used otherwise to meet equivalent energy demands in the baseline. The households/SMEs in India meet their energy needs from grid electricity, kerosene, LPG, diesel and wood (non-renewable) which are used as energy sources for electrical and thermal energy needs. The energy baseline is the fossil/non renewable fuel consumption that would have been used in the absence of the project activity to generate equivalent quantity of energy needed for electric and thermal applications per household/facility. Thus, replacement of fossil fuel usage will contribute towards reducing equivalent GHG emissions. This is a conversion of existing small scale GS project (GS ID 696) to a small scale VPA under subject PoA</t>
    <phoneticPr fontId="2"/>
  </si>
  <si>
    <t>4596 (GS)</t>
    <phoneticPr fontId="2"/>
  </si>
  <si>
    <t>https://registry.goldstandard.org/projects/details/1353</t>
    <phoneticPr fontId="2"/>
  </si>
  <si>
    <t>Saihanba Jixielin Carbon Sink Afforestation Project</t>
    <phoneticPr fontId="2"/>
  </si>
  <si>
    <t>Offset emissions related to the LNG cargo number LN21J96NSH25 by Shell to CPC Corporation, Taiwan</t>
    <phoneticPr fontId="2"/>
  </si>
  <si>
    <t>GS</t>
    <phoneticPr fontId="2"/>
  </si>
  <si>
    <t>1 January 2020 - 31 December 2021</t>
    <phoneticPr fontId="2"/>
  </si>
  <si>
    <t>1 January 2020 - 31 December 2020</t>
    <phoneticPr fontId="2"/>
  </si>
  <si>
    <t>Cordillera Azul National Park REDD Project</t>
    <phoneticPr fontId="5"/>
  </si>
  <si>
    <t>Registry (VCS)</t>
    <phoneticPr fontId="2"/>
  </si>
  <si>
    <t>Registry (CDM)</t>
    <phoneticPr fontId="2"/>
  </si>
  <si>
    <t>Registry (GS)</t>
    <phoneticPr fontId="2"/>
  </si>
  <si>
    <t>Responses to CDP Climate Change 2021/2022 Questionnaire. These documents report that 3,741,015 credits were retired between January 1, 2020 and December 31, 2021. The volume in this row lists the difference between the amount reported to CDP and the amount of retirements identified in registries.</t>
    <phoneticPr fontId="2"/>
  </si>
  <si>
    <t>Associated Gas Recovery and Utilization at Khamilah oil field area at Block-27 in Wilayat lbri of the Sultanate of Oman</t>
    <phoneticPr fontId="5"/>
  </si>
  <si>
    <t>Clean Cooking Solutions for Rural Nepal</t>
    <phoneticPr fontId="5"/>
  </si>
  <si>
    <t>Darkwoods Forest Carbon Project</t>
    <phoneticPr fontId="5"/>
  </si>
  <si>
    <t>Responses to CDP Climate Change 2021/2022 Questionnaire. These documents report that 43,573 credits were retired between January 1, 2020 and December 31, 2021. The volume in this row lists the difference between the amount reported to CDP and the amount of retirements identified in registries.</t>
    <phoneticPr fontId="2"/>
  </si>
  <si>
    <t>Envira Amazonia Project - A Tropical Forest Conservation Project in Acre, Brazil</t>
    <phoneticPr fontId="5"/>
  </si>
  <si>
    <t>GreenTrees ACRE (Advanced Carbon Restored Ecosystem)</t>
    <phoneticPr fontId="5"/>
  </si>
  <si>
    <t>Registry (ACR)</t>
    <phoneticPr fontId="2"/>
  </si>
  <si>
    <t>Guinan Afforestation Project</t>
    <phoneticPr fontId="5"/>
  </si>
  <si>
    <t>Hechu Afforestation Project in Anhui Province</t>
    <phoneticPr fontId="5"/>
  </si>
  <si>
    <t>Haidong Afforestation Project</t>
    <phoneticPr fontId="5"/>
  </si>
  <si>
    <t>Forest Management to reduce deforestation and degradation in Shipibo Conibo and Cacataibo Indigenous communities of Ucayali region</t>
    <phoneticPr fontId="5"/>
  </si>
  <si>
    <t>Katingan Peatland Restoration and Conservation Project</t>
    <phoneticPr fontId="5"/>
  </si>
  <si>
    <t>1 January 2021 - 31 December 2021</t>
    <phoneticPr fontId="2"/>
  </si>
  <si>
    <t>Responses to CDP Climate Change 2021/2022 Questionnaire. These documents report that 171,574 credits were retired between January 1, 2020 and December 31, 2021. The volume in this row lists the difference between the amount reported to CDP and the amount of retirements identified in registries.</t>
    <phoneticPr fontId="2"/>
  </si>
  <si>
    <t>Afforestation Project in Xining City</t>
    <phoneticPr fontId="5"/>
  </si>
  <si>
    <t xml:space="preserve">Responses to CDP Climate Change 2021/2022 Questionnaire. </t>
    <phoneticPr fontId="2"/>
  </si>
  <si>
    <t>Jiangxi Fenglin Carbon Sink Afforestation</t>
    <phoneticPr fontId="2"/>
  </si>
  <si>
    <t>Chinese Certified Emission Reduction (CCER)</t>
    <phoneticPr fontId="2"/>
  </si>
  <si>
    <t>Retirements Disclosed on Registries (t-CO2)</t>
    <phoneticPr fontId="2"/>
  </si>
  <si>
    <t>Jilin Linjiang Afforestation Project </t>
    <phoneticPr fontId="2"/>
  </si>
  <si>
    <t xml:space="preserve">Jiangxi Fenglin Carbon Sink Afforestation </t>
    <phoneticPr fontId="2"/>
  </si>
  <si>
    <t>Kasigau Corridor REDD Project - Phase II The Community Ranches</t>
    <phoneticPr fontId="5"/>
  </si>
  <si>
    <t>Responses to CDP Climate Change 2021/2022 Questionnaire. These documents report that 3,335,518 credits were retired between January 1, 2020 and December 31, 2021. The volume in this row lists the difference between the amount reported to CDP and the amount of retirements identified in registries.</t>
    <phoneticPr fontId="2"/>
  </si>
  <si>
    <t>Retirements Total</t>
    <phoneticPr fontId="2"/>
  </si>
  <si>
    <t>Puzhen Afforestation Project in Guizhou Province</t>
    <phoneticPr fontId="5"/>
  </si>
  <si>
    <t>Qianxinan Afforestation Project in Guizhou Province</t>
    <phoneticPr fontId="5"/>
  </si>
  <si>
    <t>Responses to CDP Climate Change 2021/2022 Questionnaire. These documents report that  168,087 credits were retired between January 1, 2020 and December 31, 2021. The volume in this row lists the difference between the amount reported to CDP and the amount of retirements identified in registries.</t>
    <phoneticPr fontId="2"/>
  </si>
  <si>
    <t>Qinghai Afforestation Project</t>
    <phoneticPr fontId="5"/>
  </si>
  <si>
    <t>REDD+ Project for Caribbean Guatemala: The Conservation Coast</t>
    <phoneticPr fontId="5"/>
  </si>
  <si>
    <t>Reduction of deforestation and degradation in Tambopata National Reserve and Bahuaja-Sonene National Park within the area of Madre de Dios region –Peru</t>
    <phoneticPr fontId="5"/>
  </si>
  <si>
    <t>Responses to CDP Climate Change 2021/2022 Questionnaire. These documents report that 66,843 credits were retired between January 1, 2020 and December 31, 2021. The volume in this row lists the difference between the amount reported to CDP and the amount of retirements identified in registries.</t>
    <phoneticPr fontId="2"/>
  </si>
  <si>
    <t>Responses to CDP Climate Change 2021/2022 Questionnaire. These documents report that 330,625 credits were retired between January 1, 2020 and December 31, 2021. The volume in this row lists the difference between the amount reported to CDP and the amount of retirements identified in registries.</t>
    <phoneticPr fontId="2"/>
  </si>
  <si>
    <t>Registry ID</t>
    <phoneticPr fontId="2"/>
  </si>
  <si>
    <t>Responses to CDP Climate Change 2021/2022 Questionnaire. These documents report that 348,219 credits were retired between January 1, 2020 and December 31, 2021. The volume in this row lists the difference between the amount reported to CDP and the amount of retirements identified in registries.</t>
    <phoneticPr fontId="2"/>
  </si>
  <si>
    <t xml:space="preserve"> VER (TÜV SÜD standard)</t>
    <phoneticPr fontId="2"/>
  </si>
  <si>
    <t>Uknown</t>
    <phoneticPr fontId="2"/>
  </si>
  <si>
    <t>Promoting Clean Cooking Solutions for the Disadvantaged Households 2</t>
    <phoneticPr fontId="5"/>
  </si>
  <si>
    <t>CGN Zhaoyuan Zhangxing Wind Power Project</t>
    <phoneticPr fontId="2"/>
  </si>
  <si>
    <t>CTL Landfill Gas Project Brazil</t>
    <phoneticPr fontId="2"/>
  </si>
  <si>
    <t>El Arrayan Wind Farm Chile</t>
    <phoneticPr fontId="2"/>
  </si>
  <si>
    <t>Grouped Hydropower Plants in Chongqing, Yunnan, Sichuan and Guizhou Provinces, P.R. China</t>
    <phoneticPr fontId="2"/>
  </si>
  <si>
    <t>Korat Waste To Energy</t>
    <phoneticPr fontId="2"/>
  </si>
  <si>
    <t>Retirement Details (From Registry)</t>
    <phoneticPr fontId="2"/>
  </si>
  <si>
    <t xml:space="preserve">ONIL Stoves – Mexico, San Felipe Usila </t>
    <phoneticPr fontId="2"/>
  </si>
  <si>
    <t>ONIL Stoves Guatemala Uspantan</t>
    <phoneticPr fontId="2"/>
  </si>
  <si>
    <t>1721 (VCS)</t>
    <phoneticPr fontId="2"/>
  </si>
  <si>
    <t>https://registry.verra.org/app/projectDetail/VCS/1721</t>
    <phoneticPr fontId="2"/>
  </si>
  <si>
    <t>From VCS: Distribution of fuel-efficient, improved cook stoves to households across the Republic of Guatemala in households that currently use conventional open fire. The replacement of open fires with more efficient devices in households reduces the amount of fuel wood consumption through improved combustion efficiency, thus reducing the GHG emissions linked to non renewable biomass and incomplete combustion of fuel wood. This project was open for public comment from 04 October to 03 November 2017. No comments were received.</t>
    <phoneticPr fontId="2"/>
  </si>
  <si>
    <t>Peru REDD+ (Precise name not disclosed in CDP documents)</t>
    <phoneticPr fontId="2"/>
  </si>
  <si>
    <t>REDD project in Brazil nut concessions in Madre de Dios, Peru</t>
    <phoneticPr fontId="2"/>
  </si>
  <si>
    <t>Responses to CDP Climate Change 2021/2022 Questionnaire. Listed as "Peru REDD+" but assumed to be this project since a retirement of this amount was identified for this project during this period.</t>
    <phoneticPr fontId="2"/>
  </si>
  <si>
    <t>San Pedro Wind Farm Chile</t>
    <phoneticPr fontId="2"/>
  </si>
  <si>
    <t>2898 (CDM)</t>
    <phoneticPr fontId="2"/>
  </si>
  <si>
    <t>University of Illinois Urbana-Champaign Campus Wide Clean Energy &amp; Energy Efficiency</t>
    <phoneticPr fontId="2"/>
  </si>
  <si>
    <t>Link to project info on registry</t>
    <phoneticPr fontId="2"/>
  </si>
  <si>
    <t>Does the first crediting period start after 2016 (Jan 1)?</t>
    <phoneticPr fontId="2"/>
  </si>
  <si>
    <t>26 October 2022</t>
    <phoneticPr fontId="2"/>
  </si>
  <si>
    <t>Cancelled on behalf of Shell Energy Australia to meet its carbon neutral claim against the Climate Active Carbon Neutral Standard for CY 2022</t>
    <phoneticPr fontId="2"/>
  </si>
  <si>
    <t>Retired by Shell</t>
    <phoneticPr fontId="2"/>
  </si>
  <si>
    <t>Offset emissions related to the GIIGNL Framework Aligned GHG Neutral LNG LN22K21NSH25 by Shell Eastern Trading (Pte) Ltd (trading as Shell Eastern LNG) to CPC Corporation, Taiwan</t>
    <phoneticPr fontId="2"/>
  </si>
  <si>
    <t>Retired on behalf of Karoon by SHELL WESTERN SUPPLY AND TRADING LIMITED</t>
    <phoneticPr fontId="2"/>
  </si>
  <si>
    <t>2 November 2022</t>
    <phoneticPr fontId="2"/>
  </si>
  <si>
    <t>14 October 2022</t>
    <phoneticPr fontId="2"/>
  </si>
  <si>
    <t>Retiro a favor de CHEVRON PETROLEUM COMPANY identificado con NIT 860005223-9 para neutralización de emisiones de GEI debido al consumo de combustible fósiles. TON Co2 generadas 73. Titular de la iniciativa: ISAGEN S.A. E.S.P. MC: ACM0002</t>
    <phoneticPr fontId="2"/>
  </si>
  <si>
    <t>12 October 2022</t>
    <phoneticPr fontId="2"/>
  </si>
  <si>
    <t>9 September 2022</t>
    <phoneticPr fontId="2"/>
  </si>
  <si>
    <t>7 September 2022</t>
    <phoneticPr fontId="2"/>
  </si>
  <si>
    <t>Retiro a favor de CHEVRON PETROLEUM COMPANY identificado con NIT 860.005.223-9 para la no causación del impuesto al carbono de Colombia, de acuerdo con lo establecido en el Decreto 926 de 2017. Proveedor notificado: CHEVRON PETROLEUM COMPANY</t>
    <phoneticPr fontId="2"/>
  </si>
  <si>
    <t>Retiro a favor de CHEVRON PETROLEUM COMPANY identificado con NIT 860.005.223-9 para la no causación del impuesto al carbono de Colombia, de acuerdo con lo establecido en el Decreto 926 de 2017. Proveedor notificado: WORLD FUEL SERVICES COLOMBIA</t>
    <phoneticPr fontId="2"/>
  </si>
  <si>
    <t>Retiro a favor de CHEVRON PETROLEUM COMPANY identificado con NIT 860.005.223-9 para la no causación del impuesto al carbono de Colombia, de acuerdo con lo establecido en el Decreto 926 de 2017. Proveedor notificado: ENERGIZAR SAS</t>
    <phoneticPr fontId="2"/>
  </si>
  <si>
    <t>14 June 2022</t>
    <phoneticPr fontId="2"/>
  </si>
  <si>
    <t>Offset emissions related to the LNG cargo number LN22K34NCR28 by Chevron U.S.A. Inc. (Singapore Branch) to CPC Corporation, Taiwan</t>
    <phoneticPr fontId="2"/>
  </si>
  <si>
    <t>Registry</t>
    <phoneticPr fontId="2"/>
  </si>
  <si>
    <t>Crediting period</t>
    <phoneticPr fontId="2"/>
  </si>
  <si>
    <t>Start year of first crediting period</t>
    <phoneticPr fontId="2"/>
  </si>
  <si>
    <t xml:space="preserve">Total credit retirements disclosed by major since 2020, Jan 1 (t-CO2) </t>
    <phoneticPr fontId="2"/>
  </si>
  <si>
    <t>Estimated annual emissions reduction of project (t-CO2e)</t>
    <phoneticPr fontId="2"/>
  </si>
  <si>
    <t>ExxonMobil</t>
    <phoneticPr fontId="2"/>
  </si>
  <si>
    <t>Inner Mongolia Ximeng Zheligentu Wind Farm Phase I Project</t>
    <phoneticPr fontId="2"/>
  </si>
  <si>
    <t>16 July 2021</t>
    <phoneticPr fontId="2"/>
  </si>
  <si>
    <t>16 April 2021</t>
    <phoneticPr fontId="2"/>
  </si>
  <si>
    <t>Source of retirement data</t>
    <phoneticPr fontId="2"/>
  </si>
  <si>
    <t>Retirements Disclosed on Registries 
(t-CO2)</t>
    <phoneticPr fontId="2"/>
  </si>
  <si>
    <t>Retirement Details 
(From Registry)</t>
    <phoneticPr fontId="2"/>
  </si>
  <si>
    <t>Retirements Disclosed on Registries
(t-CO2)</t>
    <phoneticPr fontId="2"/>
  </si>
  <si>
    <t>https://registry.verra.org/app/projectDetail/VCS/849</t>
    <phoneticPr fontId="2"/>
  </si>
  <si>
    <t>849  (VCS)</t>
    <phoneticPr fontId="2"/>
  </si>
  <si>
    <t>From Verra: Inner Mongolia Ximeng Zheligentu Wind Farm Phase I Project (hereinafter referred to as the proposed project) is to utilize wind resources for electricity generation through the construction of a wind farm with a total capacity of 48.75MW and a 220kV substation in Zhengxiangbai Qi, south Xilinguole League, Inner Mongolia Autonomous Region, P.R.China. The proposed project is constructed and operated by Beijing International New Energy Co., Ltd. The electricity generated from the project will be sold to West Inner Mongolia Power Grid, an integral part of the North China Power Grid. The estimated annual net electricity output and average annual emission reductions of the proposed project are 99.48GWh and 104,941tCO2e, respectively. The proposed project is a grid-connected renewable energy project.</t>
    <phoneticPr fontId="2"/>
  </si>
  <si>
    <r>
      <t xml:space="preserve">Additional Retirements Reported to CDP (t-CO2)
</t>
    </r>
    <r>
      <rPr>
        <sz val="10"/>
        <color rgb="FFB14BFC"/>
        <rFont val="Calibri"/>
        <family val="2"/>
      </rPr>
      <t>[See comment]</t>
    </r>
    <phoneticPr fontId="2"/>
  </si>
  <si>
    <r>
      <rPr>
        <sz val="10"/>
        <color rgb="FFB14BFC"/>
        <rFont val="Calibri"/>
        <family val="2"/>
      </rPr>
      <t>[If registry identified]</t>
    </r>
    <r>
      <rPr>
        <b/>
        <sz val="10"/>
        <color rgb="FFB14BFC"/>
        <rFont val="Calibri"/>
        <family val="2"/>
      </rPr>
      <t xml:space="preserve"> </t>
    </r>
    <r>
      <rPr>
        <b/>
        <sz val="10"/>
        <color theme="1"/>
        <rFont val="Calibri"/>
        <family val="2"/>
      </rPr>
      <t xml:space="preserve"> Is project listed on major's website or documents published since 2020 (Jan 1)?</t>
    </r>
    <phoneticPr fontId="2"/>
  </si>
  <si>
    <r>
      <rPr>
        <sz val="10"/>
        <color rgb="FFB14BFC"/>
        <rFont val="Calibri"/>
        <family val="2"/>
      </rPr>
      <t xml:space="preserve">[If registry identified]
</t>
    </r>
    <r>
      <rPr>
        <b/>
        <sz val="10"/>
        <color theme="1"/>
        <rFont val="Calibri"/>
        <family val="2"/>
      </rPr>
      <t>Are credit retirements for project since 2020 publically disclosed in a registry?</t>
    </r>
    <phoneticPr fontId="2"/>
  </si>
  <si>
    <r>
      <t>REDD</t>
    </r>
    <r>
      <rPr>
        <b/>
        <sz val="10"/>
        <color rgb="FFFF0000"/>
        <rFont val="Calibri"/>
        <family val="2"/>
      </rPr>
      <t xml:space="preserve"> Change to 1/0</t>
    </r>
    <r>
      <rPr>
        <b/>
        <sz val="10"/>
        <color theme="1"/>
        <rFont val="Calibri"/>
        <family val="2"/>
      </rPr>
      <t xml:space="preserve">
DELETE?</t>
    </r>
    <phoneticPr fontId="2"/>
  </si>
  <si>
    <r>
      <t>CDM</t>
    </r>
    <r>
      <rPr>
        <b/>
        <sz val="10"/>
        <color rgb="FFFF0000"/>
        <rFont val="Calibri"/>
        <family val="2"/>
      </rPr>
      <t xml:space="preserve"> Change to 1/0</t>
    </r>
    <r>
      <rPr>
        <b/>
        <sz val="10"/>
        <color theme="1"/>
        <rFont val="Calibri"/>
        <family val="2"/>
      </rPr>
      <t xml:space="preserve">
DELETE?</t>
    </r>
    <phoneticPr fontId="2"/>
  </si>
  <si>
    <r>
      <t>Identifying document source name</t>
    </r>
    <r>
      <rPr>
        <b/>
        <sz val="10"/>
        <color rgb="FFFF0000"/>
        <rFont val="Calibri"/>
        <family val="2"/>
      </rPr>
      <t xml:space="preserve"> DON’T WRITE REGISTRIES IF NOT FOUND ON DOCS&gt;&gt;&gt;  I MIGHT DELETE</t>
    </r>
    <phoneticPr fontId="2"/>
  </si>
  <si>
    <r>
      <t xml:space="preserve">Identifying document source URL  </t>
    </r>
    <r>
      <rPr>
        <b/>
        <sz val="10"/>
        <color rgb="FFFF0000"/>
        <rFont val="Calibri"/>
        <family val="2"/>
      </rPr>
      <t>I MIGHT DELETE</t>
    </r>
    <phoneticPr fontId="2"/>
  </si>
  <si>
    <r>
      <t>CO</t>
    </r>
    <r>
      <rPr>
        <sz val="10"/>
        <color theme="1"/>
        <rFont val="游ゴシック"/>
        <family val="2"/>
        <charset val="128"/>
      </rPr>
      <t>₂</t>
    </r>
    <r>
      <rPr>
        <sz val="10"/>
        <color theme="1"/>
        <rFont val="Calibri"/>
        <family val="2"/>
      </rPr>
      <t xml:space="preserve">munitario </t>
    </r>
    <phoneticPr fontId="2"/>
  </si>
  <si>
    <r>
      <t xml:space="preserve">Notes </t>
    </r>
    <r>
      <rPr>
        <b/>
        <sz val="10"/>
        <color rgb="FFFF0000"/>
        <rFont val="Calibri"/>
        <family val="2"/>
      </rPr>
      <t>Do I keep?? Removed for BP</t>
    </r>
    <phoneticPr fontId="2"/>
  </si>
  <si>
    <r>
      <t>From International Database on REDD+ Projects: This ARR VCS project aims at the reforestation of 15,000 ha in degraded forest reserves in Ghana. Currently, 1,506 hectares in the Asubima Forest Reserve in the north of the Ashanti region are realized, forming the first project instance of this grouped project. The project foresees an average expansion of 1000 hectares per year, adding new project areas and instances. The first project instance is expected to generate 360,943 VCUs over the 40 year crediting period. FORM Ghana is a company limited under Ghanaian law, established in 2007. It has been certified according to the principles and criteria of the Forest Stewardship Council (FSC) since January 2010. The FSC certificate demonstrates the commitment and adherence of FORM Ghana to the highest sustainability standards of both social and ecological aspects. The VCS carbon project is being implemented according to the same operational standards. Project activities comprise CO</t>
    </r>
    <r>
      <rPr>
        <sz val="10"/>
        <color theme="1"/>
        <rFont val="游ゴシック"/>
        <family val="2"/>
        <charset val="128"/>
      </rPr>
      <t>₂</t>
    </r>
    <r>
      <rPr>
        <sz val="10"/>
        <color theme="1"/>
        <rFont val="Calibri"/>
        <family val="2"/>
      </rPr>
      <t xml:space="preserve"> sequestration in tree plantations with exotic (86%) and indigenous (14%) tree species, natural forest restoration in riparian buffer zones and harvesting of high quality timber. This project would be the only FSC-certified plantation in West-Africa.</t>
    </r>
    <phoneticPr fontId="2"/>
  </si>
  <si>
    <r>
      <t>Ts</t>
    </r>
    <r>
      <rPr>
        <sz val="10"/>
        <color theme="1"/>
        <rFont val="游ゴシック"/>
        <family val="2"/>
        <charset val="128"/>
      </rPr>
      <t>̂</t>
    </r>
    <r>
      <rPr>
        <sz val="10"/>
        <color theme="1"/>
        <rFont val="Calibri"/>
        <family val="2"/>
      </rPr>
      <t>ilhqot Reforestation Project (Central Chilcotin Rehabilitation)</t>
    </r>
    <phoneticPr fontId="2"/>
  </si>
  <si>
    <r>
      <t>From Shell "Decarbonising Aviation: Shell's Flight Path" document: In 2020, Shell and the Ts</t>
    </r>
    <r>
      <rPr>
        <sz val="10"/>
        <color theme="1"/>
        <rFont val="游ゴシック"/>
        <family val="2"/>
        <charset val="128"/>
      </rPr>
      <t>̂</t>
    </r>
    <r>
      <rPr>
        <sz val="10"/>
        <color theme="1"/>
        <rFont val="Calibri"/>
        <family val="2"/>
      </rPr>
      <t>ilhqot’in National Government announced they are jointly undertaking a reforestation project in Ts</t>
    </r>
    <r>
      <rPr>
        <sz val="10"/>
        <color theme="1"/>
        <rFont val="游ゴシック"/>
        <family val="2"/>
        <charset val="128"/>
      </rPr>
      <t>̂</t>
    </r>
    <r>
      <rPr>
        <sz val="10"/>
        <color theme="1"/>
        <rFont val="Calibri"/>
        <family val="2"/>
      </rPr>
      <t>ilhqot’in territory in British Columbia, Canada, where wildfires in recent years have significantly impacted the region and Ts</t>
    </r>
    <r>
      <rPr>
        <sz val="10"/>
        <color theme="1"/>
        <rFont val="游ゴシック"/>
        <family val="2"/>
        <charset val="128"/>
      </rPr>
      <t>̂</t>
    </r>
    <r>
      <rPr>
        <sz val="10"/>
        <color theme="1"/>
        <rFont val="Calibri"/>
        <family val="2"/>
      </rPr>
      <t>ilhqot’in communities. The planting of approximately 840,000 trees, all native species, will be managed by Central Chilcotin Rehabilitation, a Ts</t>
    </r>
    <r>
      <rPr>
        <sz val="10"/>
        <color theme="1"/>
        <rFont val="游ゴシック"/>
        <family val="2"/>
        <charset val="128"/>
      </rPr>
      <t>̂</t>
    </r>
    <r>
      <rPr>
        <sz val="10"/>
        <color theme="1"/>
        <rFont val="Calibri"/>
        <family val="2"/>
      </rPr>
      <t xml:space="preserve">ilhqot’in-owned forestry company. Reforestation will take place in fireimpacted areas that have not regenerated on their own or have been slow to regenerate. </t>
    </r>
    <r>
      <rPr>
        <b/>
        <sz val="10"/>
        <color theme="1"/>
        <rFont val="Calibri"/>
        <family val="2"/>
      </rPr>
      <t>From Shell Canada</t>
    </r>
    <r>
      <rPr>
        <sz val="10"/>
        <color theme="1"/>
        <rFont val="Calibri"/>
        <family val="2"/>
      </rPr>
      <t>: With the potential for future carbon credits, the Ts</t>
    </r>
    <r>
      <rPr>
        <sz val="10"/>
        <color theme="1"/>
        <rFont val="游ゴシック"/>
        <family val="2"/>
        <charset val="128"/>
      </rPr>
      <t>̂</t>
    </r>
    <r>
      <rPr>
        <sz val="10"/>
        <color theme="1"/>
        <rFont val="Calibri"/>
        <family val="2"/>
      </rPr>
      <t>ilhqot’in nation is supporting Shell’s ambition to become a net-zero emissions energy business by 2050 or sooner, in step with society. Shell is investing in nature as just one of the ways to help reduce the amount of carbon dioxide (CO2) in the atmosphere. Shell is also reducing CO2 emissions in its operations, investing in lower-carbon energy and fuels, and giving customers ways to offset their emissions, such as through the Drive Carbon Neutral Program, which launched in Canada this week, where drivers can offset CO2 emissions from fuel purchases.</t>
    </r>
    <phoneticPr fontId="2"/>
  </si>
  <si>
    <t>1389 (VCS)</t>
    <phoneticPr fontId="2"/>
  </si>
  <si>
    <t>1390 (VCS)</t>
    <phoneticPr fontId="2"/>
  </si>
  <si>
    <t>Total removal</t>
    <phoneticPr fontId="2"/>
  </si>
  <si>
    <t>https://www.shell.com/business-customers/trading-and-supply/trading/news-and-media-releases/cnooc-to-receive-chinese-mainlands-first-carbon-neutral-lng-cargoes-from-shell.html</t>
    <phoneticPr fontId="2"/>
  </si>
  <si>
    <t>CNOOC Gas &amp; Power Group</t>
    <phoneticPr fontId="2"/>
  </si>
  <si>
    <t>88,847 + 99,119</t>
    <phoneticPr fontId="2"/>
  </si>
  <si>
    <t>https://www.shell.com/business-customers/trading-and-supply/trading/news-and-media-releases/first-carbon-neutral-lng-cargo-delivered-in-europe.html</t>
    <phoneticPr fontId="2"/>
  </si>
  <si>
    <t>Taiwan, United Kingdom</t>
    <phoneticPr fontId="2"/>
  </si>
  <si>
    <t>CPC Corporation, Gazprom</t>
    <phoneticPr fontId="2"/>
  </si>
  <si>
    <t>987 (VCS)</t>
    <phoneticPr fontId="2"/>
  </si>
  <si>
    <t>Qinghai Afforestation Project</t>
    <phoneticPr fontId="2"/>
  </si>
  <si>
    <t>Identified on registry only</t>
    <phoneticPr fontId="2"/>
  </si>
  <si>
    <t>Taiwan</t>
    <phoneticPr fontId="2"/>
  </si>
  <si>
    <t>CPC Corporation</t>
    <phoneticPr fontId="2"/>
  </si>
  <si>
    <t>Promoting Clean Cooking Solutions for the Disadvantaged Households</t>
    <phoneticPr fontId="2"/>
  </si>
  <si>
    <t>https://www.shell.com/business-customers/trading-and-supply/trading/news-and-media-releases/industry-stakeholders-collaborate-for-carbon-neutral-lng.html</t>
    <phoneticPr fontId="2"/>
  </si>
  <si>
    <t>Taiwan, Japan, China</t>
    <phoneticPr fontId="2"/>
  </si>
  <si>
    <t>2010, 2017</t>
    <phoneticPr fontId="2"/>
  </si>
  <si>
    <t>185,975
206,180
232,672
220,149
99,398
54,424
59,560</t>
    <phoneticPr fontId="2"/>
  </si>
  <si>
    <t>https://www.shell.com/business-customers/trading-and-supply/trading/news-and-media-releases/cpc-corporation-taiwan-receives-carbon-neutral-lng-cargo-from-shell.html</t>
    <phoneticPr fontId="2"/>
  </si>
  <si>
    <t>Taiwan, China</t>
    <phoneticPr fontId="2"/>
  </si>
  <si>
    <t>CPC Corporation, CNOOC Gas &amp; Power Group</t>
    <phoneticPr fontId="2"/>
  </si>
  <si>
    <t>2008, 2012</t>
    <phoneticPr fontId="2"/>
  </si>
  <si>
    <t>54,423 + 59,560 for COOC + 99,399 for other</t>
    <phoneticPr fontId="2"/>
  </si>
  <si>
    <t>Cordillera Azul National Park REDD Project</t>
    <phoneticPr fontId="2"/>
  </si>
  <si>
    <t>Afforestation Project in Xining City</t>
    <phoneticPr fontId="2"/>
  </si>
  <si>
    <t>https://www.chevron.com/newsroom/2022/q3/chevron-delivers-first-offset-paired-lng-cargo</t>
    <phoneticPr fontId="2"/>
  </si>
  <si>
    <t>2018, 2019</t>
    <phoneticPr fontId="2"/>
  </si>
  <si>
    <t>If Chevron discloses, use column</t>
    <phoneticPr fontId="2"/>
  </si>
  <si>
    <t xml:space="preserve">https://www.bloomberg.com/features/2022-carbon-offset-credits-mexico-forest-bp </t>
    <phoneticPr fontId="2"/>
  </si>
  <si>
    <t>https://www.bp.com/content/dam/bp/business-sites/en/global/corporate/pdfs/news-and-insights/press-releases/bp-to-deliver-its-first-carbon-offset-lng-cargo-to-sempras-energia-costa-azul-receiving-terminal-in-mexico.pdf</t>
    <phoneticPr fontId="2"/>
  </si>
  <si>
    <t>Sempra and IEnova</t>
    <phoneticPr fontId="2"/>
  </si>
  <si>
    <r>
      <t>CO</t>
    </r>
    <r>
      <rPr>
        <sz val="10"/>
        <color theme="1"/>
        <rFont val="游ゴシック"/>
        <family val="3"/>
        <charset val="128"/>
      </rPr>
      <t>₂</t>
    </r>
    <r>
      <rPr>
        <sz val="10"/>
        <color theme="1"/>
        <rFont val="Calibri"/>
        <family val="2"/>
      </rPr>
      <t>munitario</t>
    </r>
    <phoneticPr fontId="2"/>
  </si>
  <si>
    <t>Source 2 
listing project</t>
    <phoneticPr fontId="2"/>
  </si>
  <si>
    <t>Source 1 
listing project</t>
    <phoneticPr fontId="2"/>
  </si>
  <si>
    <t>Country delivered</t>
    <phoneticPr fontId="2"/>
  </si>
  <si>
    <t>Recipient of LNG cargo</t>
    <phoneticPr fontId="2"/>
  </si>
  <si>
    <t>Vintages retired</t>
    <phoneticPr fontId="2"/>
  </si>
  <si>
    <t>Crediting period start of project</t>
    <phoneticPr fontId="2"/>
  </si>
  <si>
    <t>Emissions removal</t>
    <phoneticPr fontId="2"/>
  </si>
  <si>
    <t>Emissions avoidance</t>
    <phoneticPr fontId="2"/>
  </si>
  <si>
    <t>Vintage years retired</t>
    <phoneticPr fontId="2"/>
  </si>
  <si>
    <t>&lt;= note</t>
    <phoneticPr fontId="2"/>
  </si>
  <si>
    <r>
      <t xml:space="preserve">Volume </t>
    </r>
    <r>
      <rPr>
        <b/>
        <sz val="10"/>
        <color rgb="FFFF0000"/>
        <rFont val="Calibri"/>
        <family val="2"/>
      </rPr>
      <t>of cargo trades</t>
    </r>
    <r>
      <rPr>
        <b/>
        <sz val="10"/>
        <color theme="1"/>
        <rFont val="Calibri"/>
        <family val="2"/>
      </rPr>
      <t xml:space="preserve"> on registry since Jan 2020</t>
    </r>
    <phoneticPr fontId="2"/>
  </si>
  <si>
    <t>Registry (code)</t>
    <phoneticPr fontId="2"/>
  </si>
  <si>
    <t>Project type</t>
    <phoneticPr fontId="2"/>
  </si>
  <si>
    <t>Waste management (methane recovery)</t>
    <phoneticPr fontId="2"/>
  </si>
  <si>
    <t>CPC Coporation, Osaka Gas, CNOOC Gas &amp; Power Group</t>
    <phoneticPr fontId="2"/>
  </si>
  <si>
    <t>13 September 2021</t>
    <phoneticPr fontId="2"/>
  </si>
  <si>
    <t>Colombia</t>
    <phoneticPr fontId="2"/>
  </si>
  <si>
    <t>Total retirements for LNG cargoes since January 2020 (t-CO2e)</t>
    <phoneticPr fontId="2"/>
  </si>
  <si>
    <t>University of Wisconsin Milwauke Campus Wide Clean Energy &amp; Energy Efficiency Project</t>
    <phoneticPr fontId="2"/>
  </si>
  <si>
    <t>From Verra: The proposed mangrove restoration grouped project intends to generate GHG emission removals by restoring the ecosystems through the plantation of up to 16,000 hectares of mangrove. Within the first project instance of this project, the project activities will be carried out over an area of 7,020 hectares, by planting at least 35 million of new mangrove trees. The project area is located in Sine Saloum Delta and Casamance estuary in Senegal, being most of the project area within the boundaries of Protected areas. The plantation will be carried out in places previously selected due to their ecological conditions, together with the local communities, through a design that implies the active participation of communities involved in the project.
 The goal of the project is to increase the mangrove area by planting a variety of species of native mangrove, which will increase the positive functions (ecosystem services) that mangroves provide to communities and biodiversity. The location of the project contributes to the continuity of habitats and ecosystems, since the plantation areas are close to other reforestation project and inside the area of mangrove distribution in Senegal This project is expected to bring positive benefits for different species relevant for the communities as fishes, oysters and mollusks.
 WeForest is the Project Proponent and the NGO Oceanium is the Project Implementer of the restoration activities. For the community and biodiversity activities WeForest is in charge and will perform those through other implementing partners and the subsequent agreement with them. WeForest´s fundamental goal is to create social value for rural communities and contribute to their food security through the restoration of their ecosystems. WeForest provides investors access to biodiversity friendly carbon credits that aid the rural communities through large scale and social impact projects.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</si>
</sst>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Red]#,##0"/>
    <numFmt numFmtId="177" formatCode="yyyy/m/d;@"/>
    <numFmt numFmtId="178" formatCode="0;[Red]0"/>
    <numFmt numFmtId="179" formatCode="[$-C09]d\ mmmm\ yyyy;@"/>
    <numFmt numFmtId="180" formatCode="[$-809]d\ mmmm\ yyyy;@"/>
    <numFmt numFmtId="181" formatCode="#,##0_);\(#,##0\)"/>
  </numFmts>
  <fonts count="22">
    <font>
      <sz val="12"/>
      <color theme="1"/>
      <name val="游ゴシック"/>
      <family val="2"/>
      <charset val="128"/>
      <scheme val="minor"/>
    </font>
    <font>
      <sz val="12"/>
      <color theme="1"/>
      <name val="Calibri"/>
      <family val="2"/>
    </font>
    <font>
      <sz val="6"/>
      <name val="游ゴシック"/>
      <family val="2"/>
      <charset val="128"/>
      <scheme val="minor"/>
    </font>
    <font>
      <u/>
      <sz val="12"/>
      <color theme="10"/>
      <name val="游ゴシック"/>
      <family val="2"/>
      <charset val="128"/>
      <scheme val="minor"/>
    </font>
    <font>
      <sz val="10"/>
      <color indexed="8"/>
      <name val="ヒラギノ角ゴ ProN W3"/>
      <family val="2"/>
      <charset val="128"/>
    </font>
    <font>
      <sz val="6"/>
      <name val="Tsukushi A Round Gothic Bold"/>
      <family val="3"/>
      <charset val="128"/>
    </font>
    <font>
      <sz val="10"/>
      <color indexed="8"/>
      <name val="Calibri"/>
      <family val="2"/>
    </font>
    <font>
      <b/>
      <sz val="10"/>
      <color indexed="8"/>
      <name val="Calibri"/>
      <family val="2"/>
    </font>
    <font>
      <b/>
      <sz val="10"/>
      <color rgb="FF000000"/>
      <name val="Calibri"/>
      <family val="2"/>
    </font>
    <font>
      <sz val="10"/>
      <color rgb="FF000000"/>
      <name val="Calibri"/>
      <family val="2"/>
    </font>
    <font>
      <b/>
      <sz val="10"/>
      <color rgb="FFFF0000"/>
      <name val="Calibri"/>
      <family val="2"/>
    </font>
    <font>
      <sz val="10"/>
      <color theme="1"/>
      <name val="Calibri"/>
      <family val="2"/>
    </font>
    <font>
      <b/>
      <sz val="10"/>
      <color theme="1"/>
      <name val="Calibri"/>
      <family val="2"/>
    </font>
    <font>
      <sz val="12"/>
      <color theme="1"/>
      <name val="游ゴシック"/>
      <family val="2"/>
      <charset val="128"/>
      <scheme val="minor"/>
    </font>
    <font>
      <sz val="10"/>
      <color theme="1"/>
      <name val="Arial"/>
      <family val="2"/>
    </font>
    <font>
      <sz val="11"/>
      <color indexed="8"/>
      <name val="Calibri"/>
      <family val="2"/>
    </font>
    <font>
      <sz val="10"/>
      <color rgb="FFB14BFC"/>
      <name val="Calibri"/>
      <family val="2"/>
    </font>
    <font>
      <b/>
      <sz val="10"/>
      <color rgb="FFB14BFC"/>
      <name val="Calibri"/>
      <family val="2"/>
    </font>
    <font>
      <u/>
      <sz val="10"/>
      <color theme="10"/>
      <name val="Calibri"/>
      <family val="2"/>
    </font>
    <font>
      <sz val="10"/>
      <color theme="1"/>
      <name val="游ゴシック"/>
      <family val="2"/>
      <charset val="128"/>
    </font>
    <font>
      <sz val="10"/>
      <name val="Calibri"/>
      <family val="2"/>
    </font>
    <font>
      <sz val="10"/>
      <color theme="1"/>
      <name val="游ゴシック"/>
      <family val="3"/>
      <charset val="128"/>
    </font>
  </fonts>
  <fills count="13">
    <fill>
      <patternFill patternType="none"/>
    </fill>
    <fill>
      <patternFill patternType="gray125"/>
    </fill>
    <fill>
      <patternFill patternType="solid">
        <fgColor theme="5"/>
        <bgColor indexed="64"/>
      </patternFill>
    </fill>
    <fill>
      <patternFill patternType="solid">
        <fgColor theme="9" tint="0.79998168889431442"/>
        <bgColor indexed="64"/>
      </patternFill>
    </fill>
    <fill>
      <patternFill patternType="solid">
        <fgColor rgb="FFFF0000"/>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0"/>
        <bgColor rgb="FF000000"/>
      </patternFill>
    </fill>
    <fill>
      <patternFill patternType="solid">
        <fgColor theme="7" tint="0.79998168889431442"/>
        <bgColor indexed="64"/>
      </patternFill>
    </fill>
  </fills>
  <borders count="5">
    <border>
      <left/>
      <right/>
      <top/>
      <bottom/>
      <diagonal/>
    </border>
    <border>
      <left/>
      <right/>
      <top style="thin">
        <color indexed="64"/>
      </top>
      <bottom/>
      <diagonal/>
    </border>
    <border>
      <left/>
      <right/>
      <top/>
      <bottom style="double">
        <color indexed="64"/>
      </bottom>
      <diagonal/>
    </border>
    <border>
      <left/>
      <right/>
      <top style="double">
        <color indexed="64"/>
      </top>
      <bottom style="double">
        <color indexed="64"/>
      </bottom>
      <diagonal/>
    </border>
    <border>
      <left/>
      <right/>
      <top style="double">
        <color indexed="64"/>
      </top>
      <bottom style="thin">
        <color indexed="64"/>
      </bottom>
      <diagonal/>
    </border>
  </borders>
  <cellStyleXfs count="5">
    <xf numFmtId="0" fontId="0" fillId="0" borderId="0">
      <alignment vertical="center"/>
    </xf>
    <xf numFmtId="0" fontId="3" fillId="0" borderId="0" applyNumberFormat="0" applyFill="0" applyBorder="0" applyAlignment="0" applyProtection="0">
      <alignment vertical="center"/>
    </xf>
    <xf numFmtId="0" fontId="4" fillId="0" borderId="0" applyNumberFormat="0" applyFill="0" applyBorder="0" applyProtection="0">
      <alignment vertical="top" wrapText="1"/>
    </xf>
    <xf numFmtId="0" fontId="13" fillId="0" borderId="0">
      <alignment vertical="center"/>
    </xf>
    <xf numFmtId="0" fontId="3" fillId="0" borderId="0" applyNumberFormat="0" applyFill="0" applyBorder="0" applyAlignment="0" applyProtection="0">
      <alignment vertical="center"/>
    </xf>
  </cellStyleXfs>
  <cellXfs count="245">
    <xf numFmtId="0" fontId="0" fillId="0" borderId="0" xfId="0">
      <alignment vertical="center"/>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lignment vertical="center"/>
    </xf>
    <xf numFmtId="176" fontId="1" fillId="0" borderId="0" xfId="0" applyNumberFormat="1" applyFont="1" applyAlignment="1">
      <alignment horizontal="left" vertical="top"/>
    </xf>
    <xf numFmtId="0" fontId="1" fillId="0" borderId="0" xfId="0" applyFont="1" applyAlignment="1">
      <alignment horizontal="left" vertical="center"/>
    </xf>
    <xf numFmtId="49" fontId="6" fillId="0" borderId="0" xfId="2" applyNumberFormat="1" applyFont="1" applyFill="1" applyBorder="1" applyAlignment="1">
      <alignment vertical="top"/>
    </xf>
    <xf numFmtId="0" fontId="6" fillId="0" borderId="0" xfId="2" applyNumberFormat="1" applyFont="1" applyFill="1" applyBorder="1" applyAlignment="1">
      <alignment vertical="top"/>
    </xf>
    <xf numFmtId="177" fontId="6" fillId="0" borderId="0" xfId="2" applyNumberFormat="1" applyFont="1" applyFill="1" applyBorder="1" applyAlignment="1">
      <alignment vertical="top"/>
    </xf>
    <xf numFmtId="177" fontId="6" fillId="0" borderId="0" xfId="2" applyNumberFormat="1" applyFont="1" applyFill="1" applyBorder="1" applyAlignment="1">
      <alignment horizontal="left" vertical="top"/>
    </xf>
    <xf numFmtId="0" fontId="6" fillId="0" borderId="0" xfId="2" applyNumberFormat="1" applyFont="1" applyFill="1" applyBorder="1" applyAlignment="1">
      <alignment horizontal="left" vertical="top"/>
    </xf>
    <xf numFmtId="49" fontId="7" fillId="8" borderId="0" xfId="2" applyNumberFormat="1" applyFont="1" applyFill="1" applyBorder="1" applyAlignment="1">
      <alignment vertical="center" wrapText="1"/>
    </xf>
    <xf numFmtId="49" fontId="7" fillId="2" borderId="0" xfId="2" applyNumberFormat="1" applyFont="1" applyFill="1" applyBorder="1" applyAlignment="1">
      <alignment vertical="center" wrapText="1"/>
    </xf>
    <xf numFmtId="176" fontId="11" fillId="7" borderId="0" xfId="2" applyNumberFormat="1" applyFont="1" applyFill="1" applyBorder="1" applyAlignment="1">
      <alignment vertical="top"/>
    </xf>
    <xf numFmtId="0" fontId="11" fillId="7" borderId="0" xfId="2" applyFont="1" applyFill="1" applyBorder="1" applyAlignment="1">
      <alignment vertical="top"/>
    </xf>
    <xf numFmtId="49" fontId="11" fillId="7" borderId="0" xfId="2" applyNumberFormat="1" applyFont="1" applyFill="1" applyBorder="1" applyAlignment="1">
      <alignment vertical="top"/>
    </xf>
    <xf numFmtId="49" fontId="11" fillId="11" borderId="0" xfId="2" applyNumberFormat="1" applyFont="1" applyFill="1" applyBorder="1" applyAlignment="1">
      <alignment vertical="top"/>
    </xf>
    <xf numFmtId="0" fontId="11" fillId="7" borderId="0" xfId="2" applyFont="1" applyFill="1" applyBorder="1" applyAlignment="1">
      <alignment horizontal="left" vertical="top"/>
    </xf>
    <xf numFmtId="49" fontId="12" fillId="7" borderId="0" xfId="2" applyNumberFormat="1" applyFont="1" applyFill="1" applyBorder="1" applyAlignment="1">
      <alignment vertical="top"/>
    </xf>
    <xf numFmtId="176" fontId="6" fillId="0" borderId="0" xfId="2" applyNumberFormat="1" applyFont="1" applyFill="1" applyBorder="1" applyAlignment="1">
      <alignment vertical="top"/>
    </xf>
    <xf numFmtId="176" fontId="6" fillId="0" borderId="0" xfId="2" applyNumberFormat="1" applyFont="1" applyFill="1" applyBorder="1">
      <alignment vertical="top" wrapText="1"/>
    </xf>
    <xf numFmtId="0" fontId="6" fillId="0" borderId="0" xfId="2" applyFont="1" applyFill="1" applyBorder="1">
      <alignment vertical="top" wrapText="1"/>
    </xf>
    <xf numFmtId="49" fontId="9" fillId="0" borderId="0" xfId="2" applyNumberFormat="1" applyFont="1" applyFill="1" applyBorder="1" applyAlignment="1">
      <alignment vertical="top"/>
    </xf>
    <xf numFmtId="49" fontId="8" fillId="0" borderId="0" xfId="2" applyNumberFormat="1" applyFont="1" applyFill="1" applyBorder="1" applyAlignment="1">
      <alignment vertical="top"/>
    </xf>
    <xf numFmtId="49" fontId="11" fillId="0" borderId="0" xfId="2" applyNumberFormat="1" applyFont="1" applyFill="1" applyBorder="1" applyAlignment="1">
      <alignment vertical="top"/>
    </xf>
    <xf numFmtId="49" fontId="6" fillId="0" borderId="0" xfId="2" applyNumberFormat="1" applyFont="1" applyFill="1" applyBorder="1" applyAlignment="1">
      <alignment horizontal="left" vertical="top" wrapText="1"/>
    </xf>
    <xf numFmtId="0" fontId="11" fillId="0" borderId="0" xfId="2" applyFont="1" applyFill="1" applyBorder="1" applyAlignment="1">
      <alignment vertical="top"/>
    </xf>
    <xf numFmtId="0" fontId="9" fillId="0" borderId="0" xfId="2" applyFont="1" applyFill="1" applyBorder="1" applyAlignment="1">
      <alignment horizontal="left" vertical="top"/>
    </xf>
    <xf numFmtId="179" fontId="6" fillId="0" borderId="0" xfId="2" applyNumberFormat="1" applyFont="1" applyFill="1" applyBorder="1" applyAlignment="1">
      <alignment vertical="top"/>
    </xf>
    <xf numFmtId="179" fontId="6" fillId="0" borderId="0" xfId="2" quotePrefix="1" applyNumberFormat="1" applyFont="1" applyFill="1" applyBorder="1" applyAlignment="1">
      <alignment vertical="top"/>
    </xf>
    <xf numFmtId="49" fontId="7" fillId="0" borderId="0" xfId="2" applyNumberFormat="1" applyFont="1" applyFill="1" applyBorder="1" applyAlignment="1">
      <alignment vertical="top"/>
    </xf>
    <xf numFmtId="176" fontId="6" fillId="0" borderId="0" xfId="2" applyNumberFormat="1" applyFont="1" applyFill="1" applyBorder="1" applyAlignment="1">
      <alignment horizontal="right" vertical="top"/>
    </xf>
    <xf numFmtId="0" fontId="6" fillId="0" borderId="0" xfId="2" applyFont="1" applyFill="1" applyBorder="1" applyAlignment="1">
      <alignment horizontal="left" vertical="top"/>
    </xf>
    <xf numFmtId="0" fontId="6" fillId="0" borderId="0" xfId="2" applyNumberFormat="1" applyFont="1" applyFill="1" applyBorder="1">
      <alignment vertical="top" wrapText="1"/>
    </xf>
    <xf numFmtId="0" fontId="7" fillId="0" borderId="0" xfId="2" applyNumberFormat="1" applyFont="1" applyFill="1" applyBorder="1" applyAlignment="1">
      <alignment vertical="top"/>
    </xf>
    <xf numFmtId="179" fontId="11" fillId="0" borderId="0" xfId="2" applyNumberFormat="1" applyFont="1" applyFill="1" applyBorder="1" applyAlignment="1">
      <alignment vertical="top"/>
    </xf>
    <xf numFmtId="176" fontId="11" fillId="0" borderId="0" xfId="2" applyNumberFormat="1" applyFont="1" applyFill="1" applyBorder="1" applyAlignment="1">
      <alignment vertical="top"/>
    </xf>
    <xf numFmtId="0" fontId="11" fillId="0" borderId="0" xfId="2" applyNumberFormat="1" applyFont="1" applyFill="1" applyBorder="1" applyAlignment="1">
      <alignment horizontal="left" vertical="top"/>
    </xf>
    <xf numFmtId="0" fontId="11" fillId="0" borderId="0" xfId="2" applyNumberFormat="1" applyFont="1" applyFill="1" applyBorder="1" applyAlignment="1">
      <alignment vertical="top"/>
    </xf>
    <xf numFmtId="3" fontId="11" fillId="0" borderId="0" xfId="2" applyNumberFormat="1" applyFont="1" applyFill="1" applyBorder="1" applyAlignment="1">
      <alignment horizontal="right" vertical="top"/>
    </xf>
    <xf numFmtId="49" fontId="6" fillId="0" borderId="1" xfId="2" applyNumberFormat="1" applyFont="1" applyFill="1" applyBorder="1" applyAlignment="1">
      <alignment vertical="top"/>
    </xf>
    <xf numFmtId="176" fontId="6" fillId="0" borderId="1" xfId="2" applyNumberFormat="1" applyFont="1" applyFill="1" applyBorder="1" applyAlignment="1">
      <alignment vertical="top"/>
    </xf>
    <xf numFmtId="179" fontId="6" fillId="0" borderId="1" xfId="2" applyNumberFormat="1" applyFont="1" applyFill="1" applyBorder="1" applyAlignment="1">
      <alignment vertical="top"/>
    </xf>
    <xf numFmtId="0" fontId="6" fillId="0" borderId="1" xfId="2" applyNumberFormat="1" applyFont="1" applyFill="1" applyBorder="1" applyAlignment="1">
      <alignment horizontal="left" vertical="top"/>
    </xf>
    <xf numFmtId="0" fontId="6" fillId="0" borderId="1" xfId="2" applyNumberFormat="1" applyFont="1" applyFill="1" applyBorder="1" applyAlignment="1">
      <alignment vertical="top"/>
    </xf>
    <xf numFmtId="49" fontId="7" fillId="0" borderId="1" xfId="2" applyNumberFormat="1" applyFont="1" applyFill="1" applyBorder="1" applyAlignment="1">
      <alignment vertical="top"/>
    </xf>
    <xf numFmtId="49" fontId="7" fillId="0" borderId="2" xfId="2" applyNumberFormat="1" applyFont="1" applyFill="1" applyBorder="1" applyAlignment="1">
      <alignment vertical="top"/>
    </xf>
    <xf numFmtId="49" fontId="6" fillId="0" borderId="2" xfId="2" applyNumberFormat="1" applyFont="1" applyFill="1" applyBorder="1" applyAlignment="1">
      <alignment vertical="top"/>
    </xf>
    <xf numFmtId="176" fontId="6" fillId="0" borderId="2" xfId="2" applyNumberFormat="1" applyFont="1" applyFill="1" applyBorder="1" applyAlignment="1">
      <alignment vertical="top"/>
    </xf>
    <xf numFmtId="179" fontId="6" fillId="0" borderId="2" xfId="2" applyNumberFormat="1" applyFont="1" applyFill="1" applyBorder="1" applyAlignment="1">
      <alignment vertical="top"/>
    </xf>
    <xf numFmtId="49" fontId="8" fillId="0" borderId="2" xfId="2" applyNumberFormat="1" applyFont="1" applyFill="1" applyBorder="1" applyAlignment="1">
      <alignment vertical="top"/>
    </xf>
    <xf numFmtId="0" fontId="6" fillId="0" borderId="2" xfId="2" applyNumberFormat="1" applyFont="1" applyFill="1" applyBorder="1" applyAlignment="1">
      <alignment horizontal="left" vertical="top"/>
    </xf>
    <xf numFmtId="0" fontId="6" fillId="0" borderId="2" xfId="2" applyNumberFormat="1" applyFont="1" applyFill="1" applyBorder="1" applyAlignment="1">
      <alignment vertical="top"/>
    </xf>
    <xf numFmtId="0" fontId="6" fillId="0" borderId="2" xfId="2" applyFont="1" applyFill="1" applyBorder="1" applyAlignment="1">
      <alignment horizontal="left" vertical="top"/>
    </xf>
    <xf numFmtId="177" fontId="6" fillId="0" borderId="2" xfId="2" applyNumberFormat="1" applyFont="1" applyFill="1" applyBorder="1" applyAlignment="1">
      <alignment vertical="top"/>
    </xf>
    <xf numFmtId="49" fontId="6" fillId="10" borderId="0" xfId="2" applyNumberFormat="1" applyFont="1" applyFill="1" applyBorder="1">
      <alignment vertical="top" wrapText="1"/>
    </xf>
    <xf numFmtId="176" fontId="6" fillId="10" borderId="0" xfId="2" applyNumberFormat="1" applyFont="1" applyFill="1" applyBorder="1">
      <alignment vertical="top" wrapText="1"/>
    </xf>
    <xf numFmtId="179" fontId="6" fillId="10" borderId="0" xfId="2" applyNumberFormat="1" applyFont="1" applyFill="1" applyBorder="1">
      <alignment vertical="top" wrapText="1"/>
    </xf>
    <xf numFmtId="49" fontId="6" fillId="10" borderId="0" xfId="2" applyNumberFormat="1" applyFont="1" applyFill="1" applyBorder="1" applyAlignment="1">
      <alignment horizontal="left" vertical="top" wrapText="1"/>
    </xf>
    <xf numFmtId="49" fontId="7" fillId="0" borderId="1" xfId="2" applyNumberFormat="1" applyFont="1" applyFill="1" applyBorder="1">
      <alignment vertical="top" wrapText="1"/>
    </xf>
    <xf numFmtId="176" fontId="6" fillId="0" borderId="1" xfId="2" applyNumberFormat="1" applyFont="1" applyFill="1" applyBorder="1" applyAlignment="1">
      <alignment horizontal="right" vertical="top"/>
    </xf>
    <xf numFmtId="179" fontId="6" fillId="0" borderId="1" xfId="2" quotePrefix="1" applyNumberFormat="1" applyFont="1" applyFill="1" applyBorder="1" applyAlignment="1">
      <alignment vertical="top"/>
    </xf>
    <xf numFmtId="176" fontId="11" fillId="0" borderId="1" xfId="2" applyNumberFormat="1" applyFont="1" applyFill="1" applyBorder="1" applyAlignment="1">
      <alignment vertical="top"/>
    </xf>
    <xf numFmtId="0" fontId="11" fillId="0" borderId="1" xfId="2" applyNumberFormat="1" applyFont="1" applyFill="1" applyBorder="1" applyAlignment="1">
      <alignment horizontal="right" vertical="top"/>
    </xf>
    <xf numFmtId="49" fontId="11" fillId="0" borderId="1" xfId="2" applyNumberFormat="1" applyFont="1" applyFill="1" applyBorder="1" applyAlignment="1">
      <alignment vertical="top"/>
    </xf>
    <xf numFmtId="3" fontId="11" fillId="0" borderId="1" xfId="2" applyNumberFormat="1" applyFont="1" applyFill="1" applyBorder="1" applyAlignment="1">
      <alignment horizontal="right" vertical="top"/>
    </xf>
    <xf numFmtId="179" fontId="11" fillId="0" borderId="1" xfId="2" applyNumberFormat="1" applyFont="1" applyFill="1" applyBorder="1" applyAlignment="1">
      <alignment vertical="top"/>
    </xf>
    <xf numFmtId="0" fontId="11" fillId="0" borderId="1" xfId="2" applyNumberFormat="1" applyFont="1" applyFill="1" applyBorder="1" applyAlignment="1">
      <alignment horizontal="left" vertical="top"/>
    </xf>
    <xf numFmtId="3" fontId="12" fillId="0" borderId="0" xfId="2" applyNumberFormat="1" applyFont="1" applyFill="1" applyBorder="1" applyAlignment="1">
      <alignment horizontal="left" vertical="top"/>
    </xf>
    <xf numFmtId="3" fontId="9" fillId="0" borderId="1" xfId="2" applyNumberFormat="1" applyFont="1" applyFill="1" applyBorder="1" applyAlignment="1">
      <alignment horizontal="right" vertical="top"/>
    </xf>
    <xf numFmtId="49" fontId="12" fillId="0" borderId="1" xfId="2" applyNumberFormat="1" applyFont="1" applyFill="1" applyBorder="1" applyAlignment="1">
      <alignment vertical="top"/>
    </xf>
    <xf numFmtId="49" fontId="12" fillId="0" borderId="1" xfId="2" applyNumberFormat="1" applyFont="1" applyFill="1" applyBorder="1">
      <alignment vertical="top" wrapText="1"/>
    </xf>
    <xf numFmtId="0" fontId="11" fillId="0" borderId="1" xfId="2" applyFont="1" applyFill="1" applyBorder="1" applyAlignment="1">
      <alignment vertical="top"/>
    </xf>
    <xf numFmtId="49" fontId="11" fillId="0" borderId="2" xfId="2" applyNumberFormat="1" applyFont="1" applyFill="1" applyBorder="1" applyAlignment="1">
      <alignment vertical="top"/>
    </xf>
    <xf numFmtId="176" fontId="11" fillId="0" borderId="2" xfId="2" applyNumberFormat="1" applyFont="1" applyFill="1" applyBorder="1" applyAlignment="1">
      <alignment vertical="top"/>
    </xf>
    <xf numFmtId="0" fontId="11" fillId="0" borderId="2" xfId="2" applyFont="1" applyFill="1" applyBorder="1" applyAlignment="1">
      <alignment vertical="top"/>
    </xf>
    <xf numFmtId="3" fontId="11" fillId="0" borderId="1" xfId="0" applyNumberFormat="1" applyFont="1" applyBorder="1" applyAlignment="1">
      <alignment vertical="top"/>
    </xf>
    <xf numFmtId="0" fontId="11" fillId="0" borderId="1" xfId="2" applyFont="1" applyFill="1" applyBorder="1">
      <alignment vertical="top" wrapText="1"/>
    </xf>
    <xf numFmtId="0" fontId="11" fillId="0" borderId="1" xfId="0" applyFont="1" applyBorder="1" applyAlignment="1">
      <alignment vertical="top"/>
    </xf>
    <xf numFmtId="3" fontId="11" fillId="0" borderId="0" xfId="0" applyNumberFormat="1" applyFont="1" applyAlignment="1">
      <alignment vertical="top"/>
    </xf>
    <xf numFmtId="0" fontId="11" fillId="0" borderId="0" xfId="2" applyFont="1" applyFill="1" applyBorder="1">
      <alignment vertical="top" wrapText="1"/>
    </xf>
    <xf numFmtId="0" fontId="11" fillId="0" borderId="0" xfId="0" applyFont="1" applyAlignment="1">
      <alignment vertical="top"/>
    </xf>
    <xf numFmtId="0" fontId="11" fillId="0" borderId="2" xfId="2" applyFont="1" applyFill="1" applyBorder="1">
      <alignment vertical="top" wrapText="1"/>
    </xf>
    <xf numFmtId="0" fontId="11" fillId="7" borderId="0" xfId="2" applyFont="1" applyFill="1" applyBorder="1">
      <alignment vertical="top" wrapText="1"/>
    </xf>
    <xf numFmtId="49" fontId="12" fillId="0" borderId="2" xfId="2" applyNumberFormat="1" applyFont="1" applyFill="1" applyBorder="1" applyAlignment="1">
      <alignment vertical="top"/>
    </xf>
    <xf numFmtId="3" fontId="11" fillId="0" borderId="2" xfId="2" applyNumberFormat="1" applyFont="1" applyFill="1" applyBorder="1" applyAlignment="1">
      <alignment horizontal="right" vertical="top"/>
    </xf>
    <xf numFmtId="176" fontId="9" fillId="0" borderId="0" xfId="2" applyNumberFormat="1" applyFont="1" applyFill="1" applyBorder="1" applyAlignment="1">
      <alignment vertical="top"/>
    </xf>
    <xf numFmtId="0" fontId="9" fillId="0" borderId="0" xfId="2" applyFont="1" applyFill="1" applyBorder="1" applyAlignment="1">
      <alignment vertical="top"/>
    </xf>
    <xf numFmtId="0" fontId="9" fillId="0" borderId="0" xfId="2" applyNumberFormat="1" applyFont="1" applyFill="1" applyBorder="1" applyAlignment="1">
      <alignment vertical="top"/>
    </xf>
    <xf numFmtId="0" fontId="6" fillId="0" borderId="0" xfId="2" applyFont="1" applyFill="1" applyBorder="1" applyAlignment="1">
      <alignment horizontal="left" vertical="top" wrapText="1"/>
    </xf>
    <xf numFmtId="0" fontId="6" fillId="10" borderId="0" xfId="2" applyNumberFormat="1" applyFont="1" applyFill="1" applyBorder="1">
      <alignment vertical="top" wrapText="1"/>
    </xf>
    <xf numFmtId="49" fontId="6" fillId="0" borderId="0" xfId="2" applyNumberFormat="1" applyFont="1" applyFill="1" applyBorder="1">
      <alignment vertical="top" wrapText="1"/>
    </xf>
    <xf numFmtId="49" fontId="8" fillId="0" borderId="1" xfId="2" applyNumberFormat="1" applyFont="1" applyFill="1" applyBorder="1" applyAlignment="1">
      <alignment vertical="top"/>
    </xf>
    <xf numFmtId="49" fontId="9" fillId="0" borderId="1" xfId="2" applyNumberFormat="1" applyFont="1" applyFill="1" applyBorder="1" applyAlignment="1">
      <alignment vertical="top"/>
    </xf>
    <xf numFmtId="0" fontId="9" fillId="0" borderId="1" xfId="2" applyNumberFormat="1" applyFont="1" applyFill="1" applyBorder="1" applyAlignment="1">
      <alignment vertical="top"/>
    </xf>
    <xf numFmtId="176" fontId="9" fillId="0" borderId="1" xfId="2" applyNumberFormat="1" applyFont="1" applyFill="1" applyBorder="1" applyAlignment="1">
      <alignment vertical="top"/>
    </xf>
    <xf numFmtId="0" fontId="6" fillId="0" borderId="1" xfId="2" applyFont="1" applyFill="1" applyBorder="1">
      <alignment vertical="top" wrapText="1"/>
    </xf>
    <xf numFmtId="0" fontId="9" fillId="0" borderId="1" xfId="2" applyFont="1" applyFill="1" applyBorder="1" applyAlignment="1">
      <alignment horizontal="left" vertical="top"/>
    </xf>
    <xf numFmtId="0" fontId="9" fillId="0" borderId="1" xfId="2" applyFont="1" applyFill="1" applyBorder="1" applyAlignment="1">
      <alignment vertical="top"/>
    </xf>
    <xf numFmtId="0" fontId="10" fillId="0" borderId="1" xfId="2" applyFont="1" applyFill="1" applyBorder="1" applyAlignment="1">
      <alignment vertical="top"/>
    </xf>
    <xf numFmtId="49" fontId="9" fillId="0" borderId="2" xfId="2" applyNumberFormat="1" applyFont="1" applyFill="1" applyBorder="1" applyAlignment="1">
      <alignment vertical="top"/>
    </xf>
    <xf numFmtId="0" fontId="9" fillId="0" borderId="2" xfId="2" applyFont="1" applyFill="1" applyBorder="1" applyAlignment="1">
      <alignment horizontal="left" vertical="top"/>
    </xf>
    <xf numFmtId="0" fontId="6" fillId="0" borderId="2" xfId="2" applyFont="1" applyFill="1" applyBorder="1">
      <alignment vertical="top" wrapText="1"/>
    </xf>
    <xf numFmtId="176" fontId="9" fillId="0" borderId="2" xfId="2" applyNumberFormat="1" applyFont="1" applyFill="1" applyBorder="1" applyAlignment="1">
      <alignment vertical="top"/>
    </xf>
    <xf numFmtId="0" fontId="9" fillId="0" borderId="2" xfId="2" applyFont="1" applyFill="1" applyBorder="1" applyAlignment="1">
      <alignment vertical="top"/>
    </xf>
    <xf numFmtId="176" fontId="6" fillId="0" borderId="2" xfId="2" applyNumberFormat="1" applyFont="1" applyFill="1" applyBorder="1">
      <alignment vertical="top" wrapText="1"/>
    </xf>
    <xf numFmtId="0" fontId="6" fillId="0" borderId="2" xfId="2" applyFont="1" applyFill="1" applyBorder="1" applyAlignment="1">
      <alignment horizontal="left" vertical="top" wrapText="1"/>
    </xf>
    <xf numFmtId="49" fontId="8" fillId="0" borderId="1" xfId="2" applyNumberFormat="1" applyFont="1" applyFill="1" applyBorder="1">
      <alignment vertical="top" wrapText="1"/>
    </xf>
    <xf numFmtId="49" fontId="12" fillId="0" borderId="0" xfId="2" applyNumberFormat="1" applyFont="1" applyFill="1" applyBorder="1" applyAlignment="1">
      <alignment vertical="top"/>
    </xf>
    <xf numFmtId="3" fontId="9" fillId="0" borderId="0" xfId="2" applyNumberFormat="1" applyFont="1" applyFill="1" applyBorder="1" applyAlignment="1">
      <alignment horizontal="right" vertical="top"/>
    </xf>
    <xf numFmtId="179" fontId="11" fillId="0" borderId="0" xfId="2" applyNumberFormat="1" applyFont="1" applyFill="1" applyBorder="1" applyAlignment="1">
      <alignment horizontal="left" vertical="top"/>
    </xf>
    <xf numFmtId="179" fontId="6" fillId="0" borderId="1" xfId="2" applyNumberFormat="1" applyFont="1" applyFill="1" applyBorder="1" applyAlignment="1">
      <alignment horizontal="left" vertical="top"/>
    </xf>
    <xf numFmtId="0" fontId="11" fillId="0" borderId="2" xfId="2" applyNumberFormat="1" applyFont="1" applyFill="1" applyBorder="1" applyAlignment="1">
      <alignment vertical="top"/>
    </xf>
    <xf numFmtId="179" fontId="11" fillId="0" borderId="2" xfId="2" applyNumberFormat="1" applyFont="1" applyFill="1" applyBorder="1" applyAlignment="1">
      <alignment vertical="top"/>
    </xf>
    <xf numFmtId="0" fontId="11" fillId="0" borderId="2" xfId="2" applyNumberFormat="1" applyFont="1" applyFill="1" applyBorder="1" applyAlignment="1">
      <alignment horizontal="left" vertical="top"/>
    </xf>
    <xf numFmtId="0" fontId="11" fillId="0" borderId="1" xfId="2" applyNumberFormat="1" applyFont="1" applyFill="1" applyBorder="1" applyAlignment="1">
      <alignment vertical="top"/>
    </xf>
    <xf numFmtId="179" fontId="11" fillId="0" borderId="1" xfId="2" applyNumberFormat="1" applyFont="1" applyFill="1" applyBorder="1" applyAlignment="1">
      <alignment horizontal="left" vertical="top"/>
    </xf>
    <xf numFmtId="49" fontId="7" fillId="0" borderId="0" xfId="2" applyNumberFormat="1" applyFont="1" applyFill="1" applyBorder="1">
      <alignment vertical="top" wrapText="1"/>
    </xf>
    <xf numFmtId="0" fontId="1" fillId="0" borderId="2" xfId="0" applyFont="1" applyBorder="1" applyAlignment="1">
      <alignment horizontal="left" vertical="top"/>
    </xf>
    <xf numFmtId="0" fontId="1" fillId="0" borderId="2" xfId="0" applyFont="1" applyBorder="1" applyAlignment="1">
      <alignment horizontal="left" vertical="center"/>
    </xf>
    <xf numFmtId="49" fontId="7" fillId="4" borderId="0" xfId="2" applyNumberFormat="1" applyFont="1" applyFill="1" applyBorder="1" applyAlignment="1">
      <alignment vertical="center" wrapText="1"/>
    </xf>
    <xf numFmtId="49" fontId="7" fillId="9" borderId="0" xfId="2" applyNumberFormat="1" applyFont="1" applyFill="1" applyBorder="1" applyAlignment="1">
      <alignment vertical="center" wrapText="1"/>
    </xf>
    <xf numFmtId="0" fontId="12" fillId="9" borderId="2" xfId="0" applyFont="1" applyFill="1" applyBorder="1" applyAlignment="1">
      <alignment horizontal="left" vertical="center"/>
    </xf>
    <xf numFmtId="0" fontId="12" fillId="0" borderId="2" xfId="0" applyFont="1" applyBorder="1" applyAlignment="1">
      <alignment horizontal="left" vertical="center"/>
    </xf>
    <xf numFmtId="0" fontId="12" fillId="0" borderId="2" xfId="0" applyFont="1" applyBorder="1">
      <alignment vertical="center"/>
    </xf>
    <xf numFmtId="181" fontId="12" fillId="0" borderId="2" xfId="0" applyNumberFormat="1" applyFont="1" applyBorder="1" applyAlignment="1">
      <alignment horizontal="left" vertical="center"/>
    </xf>
    <xf numFmtId="0" fontId="11" fillId="4" borderId="2" xfId="0" applyFont="1" applyFill="1" applyBorder="1" applyAlignment="1">
      <alignment horizontal="left" vertical="center"/>
    </xf>
    <xf numFmtId="0" fontId="11" fillId="0" borderId="2" xfId="0" applyFont="1" applyBorder="1" applyAlignment="1">
      <alignment horizontal="left" vertical="center"/>
    </xf>
    <xf numFmtId="0" fontId="12" fillId="5" borderId="2" xfId="0" applyFont="1" applyFill="1" applyBorder="1" applyAlignment="1">
      <alignment horizontal="left" vertical="top" wrapText="1"/>
    </xf>
    <xf numFmtId="0" fontId="12" fillId="5" borderId="2" xfId="0" applyFont="1" applyFill="1" applyBorder="1" applyAlignment="1">
      <alignment horizontal="left" vertical="top"/>
    </xf>
    <xf numFmtId="181" fontId="12" fillId="5" borderId="3" xfId="0" applyNumberFormat="1" applyFont="1" applyFill="1" applyBorder="1" applyAlignment="1">
      <alignment horizontal="left" vertical="top" wrapText="1"/>
    </xf>
    <xf numFmtId="0" fontId="12" fillId="5" borderId="3" xfId="0" applyFont="1" applyFill="1" applyBorder="1" applyAlignment="1">
      <alignment horizontal="left" vertical="top" wrapText="1"/>
    </xf>
    <xf numFmtId="0" fontId="11" fillId="0" borderId="2" xfId="0" applyFont="1" applyBorder="1" applyAlignment="1">
      <alignment horizontal="left" vertical="top"/>
    </xf>
    <xf numFmtId="0" fontId="11" fillId="0" borderId="0" xfId="0" applyFont="1" applyAlignment="1">
      <alignment horizontal="left" vertical="top" wrapText="1"/>
    </xf>
    <xf numFmtId="0" fontId="11" fillId="0" borderId="0" xfId="0" applyFont="1" applyAlignment="1">
      <alignment horizontal="left" vertical="top"/>
    </xf>
    <xf numFmtId="0" fontId="11" fillId="0" borderId="0" xfId="0" applyFont="1" applyAlignment="1">
      <alignment horizontal="center" vertical="top"/>
    </xf>
    <xf numFmtId="0" fontId="18" fillId="0" borderId="0" xfId="1" applyFont="1" applyFill="1" applyAlignment="1">
      <alignment horizontal="left" vertical="top"/>
    </xf>
    <xf numFmtId="0" fontId="12" fillId="0" borderId="0" xfId="0" applyFont="1" applyAlignment="1">
      <alignment horizontal="left" vertical="top"/>
    </xf>
    <xf numFmtId="0" fontId="11" fillId="0" borderId="0" xfId="1" applyFont="1" applyFill="1" applyAlignment="1">
      <alignment horizontal="left" vertical="top"/>
    </xf>
    <xf numFmtId="0" fontId="18" fillId="0" borderId="0" xfId="1" applyFont="1" applyFill="1" applyAlignment="1">
      <alignment horizontal="left" vertical="top" wrapText="1"/>
    </xf>
    <xf numFmtId="0" fontId="18" fillId="0" borderId="0" xfId="1" applyFont="1">
      <alignment vertical="center"/>
    </xf>
    <xf numFmtId="0" fontId="11" fillId="0" borderId="2" xfId="0" applyFont="1" applyBorder="1" applyAlignment="1">
      <alignment horizontal="left" vertical="top" wrapText="1"/>
    </xf>
    <xf numFmtId="0" fontId="18" fillId="0" borderId="2" xfId="1" applyFont="1" applyFill="1" applyBorder="1" applyAlignment="1">
      <alignment horizontal="left" vertical="top"/>
    </xf>
    <xf numFmtId="0" fontId="12" fillId="0" borderId="0" xfId="0" applyFont="1" applyAlignment="1">
      <alignment horizontal="left" vertical="top" wrapText="1"/>
    </xf>
    <xf numFmtId="0" fontId="11" fillId="0" borderId="0" xfId="0" applyFont="1">
      <alignment vertical="center"/>
    </xf>
    <xf numFmtId="176" fontId="11" fillId="0" borderId="0" xfId="0" applyNumberFormat="1" applyFont="1" applyAlignment="1">
      <alignment horizontal="left" vertical="top"/>
    </xf>
    <xf numFmtId="0" fontId="11" fillId="0" borderId="0" xfId="0" applyFont="1" applyAlignment="1">
      <alignment horizontal="center" vertical="top" wrapText="1"/>
    </xf>
    <xf numFmtId="176" fontId="11" fillId="0" borderId="0" xfId="0" applyNumberFormat="1" applyFont="1" applyAlignment="1">
      <alignment horizontal="center" vertical="top" wrapText="1"/>
    </xf>
    <xf numFmtId="0" fontId="11" fillId="10" borderId="0" xfId="0" applyFont="1" applyFill="1" applyAlignment="1">
      <alignment horizontal="center" vertical="top"/>
    </xf>
    <xf numFmtId="0" fontId="11" fillId="10" borderId="0" xfId="0" applyFont="1" applyFill="1" applyAlignment="1">
      <alignment horizontal="center" vertical="top" wrapText="1"/>
    </xf>
    <xf numFmtId="176" fontId="11" fillId="10" borderId="0" xfId="0" applyNumberFormat="1" applyFont="1" applyFill="1" applyAlignment="1">
      <alignment horizontal="center" vertical="top"/>
    </xf>
    <xf numFmtId="176" fontId="11" fillId="0" borderId="0" xfId="0" applyNumberFormat="1" applyFont="1" applyAlignment="1">
      <alignment horizontal="center" vertical="top"/>
    </xf>
    <xf numFmtId="0" fontId="12" fillId="2" borderId="2" xfId="0" applyFont="1" applyFill="1" applyBorder="1" applyAlignment="1">
      <alignment horizontal="left" vertical="center"/>
    </xf>
    <xf numFmtId="0" fontId="12" fillId="0" borderId="2" xfId="0" applyFont="1" applyBorder="1" applyAlignment="1">
      <alignment horizontal="left" vertical="center" wrapText="1"/>
    </xf>
    <xf numFmtId="0" fontId="12" fillId="5" borderId="3" xfId="0" applyFont="1" applyFill="1" applyBorder="1" applyAlignment="1">
      <alignment horizontal="left" vertical="top"/>
    </xf>
    <xf numFmtId="0" fontId="12" fillId="6" borderId="3" xfId="0" applyFont="1" applyFill="1" applyBorder="1" applyAlignment="1">
      <alignment horizontal="left" vertical="top" wrapText="1"/>
    </xf>
    <xf numFmtId="0" fontId="11" fillId="0" borderId="3" xfId="0" applyFont="1" applyBorder="1" applyAlignment="1">
      <alignment horizontal="left" vertical="top"/>
    </xf>
    <xf numFmtId="0" fontId="11" fillId="0" borderId="0" xfId="0" applyFont="1" applyAlignment="1">
      <alignment horizontal="left" vertical="center"/>
    </xf>
    <xf numFmtId="0" fontId="18" fillId="0" borderId="0" xfId="0" applyFont="1" applyAlignment="1">
      <alignment horizontal="left" vertical="top" wrapText="1"/>
    </xf>
    <xf numFmtId="0" fontId="11" fillId="0" borderId="0" xfId="1" applyFont="1" applyFill="1" applyAlignment="1">
      <alignment horizontal="left" vertical="top" wrapText="1"/>
    </xf>
    <xf numFmtId="0" fontId="12" fillId="8" borderId="2" xfId="0" applyFont="1" applyFill="1" applyBorder="1" applyAlignment="1">
      <alignment horizontal="left" vertical="center"/>
    </xf>
    <xf numFmtId="181" fontId="11" fillId="0" borderId="0" xfId="0" applyNumberFormat="1" applyFont="1" applyAlignment="1">
      <alignment horizontal="left" vertical="top"/>
    </xf>
    <xf numFmtId="181" fontId="11" fillId="0" borderId="0" xfId="0" applyNumberFormat="1" applyFont="1" applyAlignment="1">
      <alignment horizontal="center" vertical="top" wrapText="1"/>
    </xf>
    <xf numFmtId="181" fontId="11" fillId="10" borderId="0" xfId="0" applyNumberFormat="1" applyFont="1" applyFill="1" applyAlignment="1">
      <alignment horizontal="center" vertical="top"/>
    </xf>
    <xf numFmtId="181" fontId="11" fillId="0" borderId="0" xfId="0" applyNumberFormat="1" applyFont="1" applyAlignment="1">
      <alignment horizontal="center" vertical="top"/>
    </xf>
    <xf numFmtId="0" fontId="12" fillId="4" borderId="2" xfId="0" applyFont="1" applyFill="1" applyBorder="1" applyAlignment="1">
      <alignment horizontal="left" vertical="center"/>
    </xf>
    <xf numFmtId="0" fontId="11" fillId="6" borderId="3" xfId="0" applyFont="1" applyFill="1" applyBorder="1" applyAlignment="1">
      <alignment horizontal="left" vertical="top" wrapText="1"/>
    </xf>
    <xf numFmtId="0" fontId="11" fillId="0" borderId="3" xfId="0" applyFont="1" applyBorder="1" applyAlignment="1">
      <alignment horizontal="left" vertical="top" wrapText="1"/>
    </xf>
    <xf numFmtId="0" fontId="18" fillId="0" borderId="3" xfId="1" applyFont="1" applyFill="1" applyBorder="1" applyAlignment="1">
      <alignment horizontal="left" vertical="top"/>
    </xf>
    <xf numFmtId="181" fontId="11" fillId="0" borderId="3" xfId="0" applyNumberFormat="1" applyFont="1" applyBorder="1" applyAlignment="1">
      <alignment horizontal="right" vertical="top"/>
    </xf>
    <xf numFmtId="3" fontId="11" fillId="0" borderId="3" xfId="0" applyNumberFormat="1" applyFont="1" applyBorder="1" applyAlignment="1">
      <alignment horizontal="right" vertical="top"/>
    </xf>
    <xf numFmtId="0" fontId="11" fillId="0" borderId="3" xfId="0" applyFont="1" applyBorder="1" applyAlignment="1">
      <alignment horizontal="center" vertical="top"/>
    </xf>
    <xf numFmtId="3" fontId="11" fillId="0" borderId="3" xfId="0" applyNumberFormat="1" applyFont="1" applyBorder="1" applyAlignment="1">
      <alignment horizontal="left" vertical="top"/>
    </xf>
    <xf numFmtId="0" fontId="18" fillId="0" borderId="3" xfId="1" applyFont="1" applyBorder="1" applyAlignment="1">
      <alignment horizontal="left" vertical="top"/>
    </xf>
    <xf numFmtId="0" fontId="11" fillId="0" borderId="0" xfId="3" applyFont="1">
      <alignment vertical="center"/>
    </xf>
    <xf numFmtId="0" fontId="11" fillId="0" borderId="0" xfId="3" applyFont="1" applyAlignment="1">
      <alignment horizontal="center" vertical="center"/>
    </xf>
    <xf numFmtId="0" fontId="11" fillId="0" borderId="0" xfId="3" applyFont="1" applyAlignment="1">
      <alignment vertical="center" wrapText="1"/>
    </xf>
    <xf numFmtId="0" fontId="11" fillId="5" borderId="0" xfId="3" applyFont="1" applyFill="1">
      <alignment vertical="center"/>
    </xf>
    <xf numFmtId="0" fontId="11" fillId="0" borderId="0" xfId="3" applyFont="1" applyAlignment="1">
      <alignment horizontal="left" vertical="center"/>
    </xf>
    <xf numFmtId="0" fontId="11" fillId="0" borderId="2" xfId="3" applyFont="1" applyBorder="1">
      <alignment vertical="center"/>
    </xf>
    <xf numFmtId="0" fontId="18" fillId="0" borderId="2" xfId="1" applyFont="1" applyBorder="1">
      <alignment vertical="center"/>
    </xf>
    <xf numFmtId="0" fontId="11" fillId="0" borderId="2" xfId="3" applyFont="1" applyBorder="1" applyAlignment="1">
      <alignment horizontal="left" vertical="center"/>
    </xf>
    <xf numFmtId="176" fontId="11" fillId="0" borderId="2" xfId="3" applyNumberFormat="1" applyFont="1" applyBorder="1" applyAlignment="1">
      <alignment horizontal="left" vertical="center"/>
    </xf>
    <xf numFmtId="0" fontId="11" fillId="0" borderId="2" xfId="3" applyFont="1" applyBorder="1" applyAlignment="1">
      <alignment horizontal="center" vertical="center"/>
    </xf>
    <xf numFmtId="0" fontId="11" fillId="3" borderId="2" xfId="3" applyFont="1" applyFill="1" applyBorder="1" applyAlignment="1">
      <alignment horizontal="left" vertical="center"/>
    </xf>
    <xf numFmtId="0" fontId="11" fillId="0" borderId="2" xfId="3" applyFont="1" applyBorder="1" applyAlignment="1">
      <alignment vertical="center" wrapText="1"/>
    </xf>
    <xf numFmtId="0" fontId="18" fillId="0" borderId="0" xfId="4" applyFont="1">
      <alignment vertical="center"/>
    </xf>
    <xf numFmtId="176" fontId="11" fillId="0" borderId="0" xfId="3" applyNumberFormat="1" applyFont="1" applyAlignment="1">
      <alignment horizontal="left" vertical="center"/>
    </xf>
    <xf numFmtId="3" fontId="11" fillId="0" borderId="0" xfId="3" applyNumberFormat="1" applyFont="1" applyAlignment="1">
      <alignment horizontal="left" vertical="center"/>
    </xf>
    <xf numFmtId="3" fontId="11" fillId="3" borderId="0" xfId="3" applyNumberFormat="1" applyFont="1" applyFill="1" applyAlignment="1">
      <alignment horizontal="left" vertical="center"/>
    </xf>
    <xf numFmtId="0" fontId="11" fillId="3" borderId="0" xfId="3" applyFont="1" applyFill="1" applyAlignment="1">
      <alignment horizontal="left" vertical="center"/>
    </xf>
    <xf numFmtId="3" fontId="11" fillId="12" borderId="0" xfId="3" applyNumberFormat="1" applyFont="1" applyFill="1" applyAlignment="1">
      <alignment horizontal="left" vertical="center"/>
    </xf>
    <xf numFmtId="0" fontId="11" fillId="2" borderId="0" xfId="3" applyFont="1" applyFill="1">
      <alignment vertical="center"/>
    </xf>
    <xf numFmtId="0" fontId="11" fillId="0" borderId="4" xfId="3" applyFont="1" applyBorder="1">
      <alignment vertical="center"/>
    </xf>
    <xf numFmtId="0" fontId="11" fillId="0" borderId="4" xfId="3" applyFont="1" applyBorder="1" applyAlignment="1">
      <alignment horizontal="left" vertical="center"/>
    </xf>
    <xf numFmtId="176" fontId="11" fillId="0" borderId="4" xfId="3" applyNumberFormat="1" applyFont="1" applyBorder="1" applyAlignment="1">
      <alignment horizontal="left" vertical="center"/>
    </xf>
    <xf numFmtId="0" fontId="11" fillId="0" borderId="4" xfId="3" applyFont="1" applyBorder="1" applyAlignment="1">
      <alignment horizontal="center" vertical="center"/>
    </xf>
    <xf numFmtId="0" fontId="11" fillId="0" borderId="4" xfId="3" applyFont="1" applyBorder="1" applyAlignment="1">
      <alignment vertical="center" wrapText="1"/>
    </xf>
    <xf numFmtId="0" fontId="11" fillId="4" borderId="2" xfId="3" applyFont="1" applyFill="1" applyBorder="1" applyAlignment="1">
      <alignment horizontal="left" vertical="center" wrapText="1"/>
    </xf>
    <xf numFmtId="0" fontId="11" fillId="4" borderId="0" xfId="3" applyFont="1" applyFill="1" applyAlignment="1">
      <alignment horizontal="left" vertical="center" wrapText="1"/>
    </xf>
    <xf numFmtId="0" fontId="11" fillId="8" borderId="0" xfId="3" applyFont="1" applyFill="1">
      <alignment vertical="center"/>
    </xf>
    <xf numFmtId="0" fontId="11" fillId="0" borderId="3" xfId="3" applyFont="1" applyBorder="1">
      <alignment vertical="center"/>
    </xf>
    <xf numFmtId="0" fontId="18" fillId="0" borderId="3" xfId="1" applyFont="1" applyBorder="1">
      <alignment vertical="center"/>
    </xf>
    <xf numFmtId="0" fontId="11" fillId="0" borderId="3" xfId="3" applyFont="1" applyBorder="1" applyAlignment="1">
      <alignment horizontal="left" vertical="center"/>
    </xf>
    <xf numFmtId="176" fontId="11" fillId="0" borderId="3" xfId="3" applyNumberFormat="1" applyFont="1" applyBorder="1" applyAlignment="1">
      <alignment horizontal="left" vertical="center"/>
    </xf>
    <xf numFmtId="0" fontId="11" fillId="0" borderId="3" xfId="3" applyFont="1" applyBorder="1" applyAlignment="1">
      <alignment horizontal="center" vertical="center"/>
    </xf>
    <xf numFmtId="0" fontId="11" fillId="2" borderId="3" xfId="3" applyFont="1" applyFill="1" applyBorder="1" applyAlignment="1">
      <alignment horizontal="left" vertical="center"/>
    </xf>
    <xf numFmtId="0" fontId="11" fillId="0" borderId="3" xfId="3" applyFont="1" applyBorder="1" applyAlignment="1">
      <alignment vertical="center" wrapText="1"/>
    </xf>
    <xf numFmtId="0" fontId="11" fillId="9" borderId="3" xfId="3" applyFont="1" applyFill="1" applyBorder="1">
      <alignment vertical="center"/>
    </xf>
    <xf numFmtId="0" fontId="12" fillId="0" borderId="2" xfId="3" applyFont="1" applyBorder="1" applyAlignment="1">
      <alignment vertical="top"/>
    </xf>
    <xf numFmtId="0" fontId="12" fillId="5" borderId="2" xfId="3" applyFont="1" applyFill="1" applyBorder="1" applyAlignment="1">
      <alignment vertical="top" wrapText="1"/>
    </xf>
    <xf numFmtId="0" fontId="12" fillId="5" borderId="2" xfId="3" applyFont="1" applyFill="1" applyBorder="1" applyAlignment="1">
      <alignment vertical="top"/>
    </xf>
    <xf numFmtId="0" fontId="12" fillId="5" borderId="2" xfId="3" applyFont="1" applyFill="1" applyBorder="1" applyAlignment="1">
      <alignment horizontal="left" vertical="top" wrapText="1"/>
    </xf>
    <xf numFmtId="0" fontId="12" fillId="5" borderId="2" xfId="3" applyFont="1" applyFill="1" applyBorder="1" applyAlignment="1">
      <alignment horizontal="left" vertical="top"/>
    </xf>
    <xf numFmtId="0" fontId="12" fillId="0" borderId="2" xfId="0" applyFont="1" applyBorder="1" applyAlignment="1">
      <alignment horizontal="left" vertical="top"/>
    </xf>
    <xf numFmtId="0" fontId="11" fillId="0" borderId="2" xfId="3" applyFont="1" applyBorder="1" applyAlignment="1">
      <alignment vertical="top"/>
    </xf>
    <xf numFmtId="0" fontId="18" fillId="0" borderId="0" xfId="1" applyFont="1" applyFill="1" applyBorder="1" applyAlignment="1">
      <alignment horizontal="left" vertical="top"/>
    </xf>
    <xf numFmtId="0" fontId="11" fillId="5" borderId="0" xfId="3" applyFont="1" applyFill="1" applyAlignment="1">
      <alignment horizontal="left" vertical="center"/>
    </xf>
    <xf numFmtId="178" fontId="11" fillId="0" borderId="0" xfId="3" applyNumberFormat="1" applyFont="1" applyAlignment="1">
      <alignment horizontal="left" vertical="center"/>
    </xf>
    <xf numFmtId="176" fontId="20" fillId="0" borderId="0" xfId="3" applyNumberFormat="1" applyFont="1" applyAlignment="1">
      <alignment horizontal="left" vertical="center"/>
    </xf>
    <xf numFmtId="176" fontId="11" fillId="0" borderId="0" xfId="0" applyNumberFormat="1" applyFont="1" applyAlignment="1">
      <alignment horizontal="left" vertical="top" wrapText="1"/>
    </xf>
    <xf numFmtId="3" fontId="11" fillId="0" borderId="0" xfId="0" applyNumberFormat="1" applyFont="1" applyAlignment="1">
      <alignment horizontal="right" vertical="top"/>
    </xf>
    <xf numFmtId="176" fontId="11" fillId="0" borderId="0" xfId="0" applyNumberFormat="1" applyFont="1" applyAlignment="1">
      <alignment horizontal="right" vertical="top" wrapText="1"/>
    </xf>
    <xf numFmtId="3" fontId="11" fillId="0" borderId="0" xfId="0" applyNumberFormat="1" applyFont="1" applyAlignment="1">
      <alignment horizontal="right" vertical="top" wrapText="1"/>
    </xf>
    <xf numFmtId="0" fontId="18" fillId="0" borderId="0" xfId="1" applyFont="1" applyFill="1" applyAlignment="1">
      <alignment vertical="top"/>
    </xf>
    <xf numFmtId="176" fontId="11" fillId="0" borderId="2" xfId="0" applyNumberFormat="1" applyFont="1" applyBorder="1" applyAlignment="1">
      <alignment horizontal="left" vertical="top" wrapText="1"/>
    </xf>
    <xf numFmtId="3" fontId="11" fillId="0" borderId="2" xfId="0" applyNumberFormat="1" applyFont="1" applyBorder="1" applyAlignment="1">
      <alignment horizontal="right" vertical="top"/>
    </xf>
    <xf numFmtId="0" fontId="11" fillId="0" borderId="2" xfId="0" applyFont="1" applyBorder="1" applyAlignment="1">
      <alignment horizontal="center" vertical="top"/>
    </xf>
    <xf numFmtId="0" fontId="9" fillId="0" borderId="0" xfId="0" applyFont="1" applyAlignment="1">
      <alignment horizontal="center" vertical="top"/>
    </xf>
    <xf numFmtId="3" fontId="11" fillId="0" borderId="0" xfId="0" applyNumberFormat="1" applyFont="1" applyAlignment="1">
      <alignment horizontal="left" vertical="top" wrapText="1"/>
    </xf>
    <xf numFmtId="0" fontId="11" fillId="0" borderId="0" xfId="0" applyFont="1" applyAlignment="1">
      <alignment vertical="top" wrapText="1"/>
    </xf>
    <xf numFmtId="3" fontId="20" fillId="0" borderId="0" xfId="0" applyNumberFormat="1" applyFont="1" applyAlignment="1">
      <alignment horizontal="right" vertical="top" wrapText="1"/>
    </xf>
    <xf numFmtId="3" fontId="11" fillId="0" borderId="2" xfId="0" applyNumberFormat="1" applyFont="1" applyBorder="1" applyAlignment="1">
      <alignment horizontal="right" vertical="top" wrapText="1"/>
    </xf>
    <xf numFmtId="181" fontId="11" fillId="0" borderId="0" xfId="0" applyNumberFormat="1" applyFont="1" applyAlignment="1">
      <alignment horizontal="right" vertical="top"/>
    </xf>
    <xf numFmtId="3" fontId="11" fillId="0" borderId="0" xfId="0" applyNumberFormat="1" applyFont="1" applyAlignment="1">
      <alignment horizontal="center" vertical="top"/>
    </xf>
    <xf numFmtId="181" fontId="11" fillId="0" borderId="0" xfId="0" applyNumberFormat="1" applyFont="1" applyAlignment="1">
      <alignment horizontal="right" vertical="top" wrapText="1"/>
    </xf>
    <xf numFmtId="0" fontId="11" fillId="0" borderId="0" xfId="0" applyFont="1" applyAlignment="1">
      <alignment horizontal="right" vertical="top"/>
    </xf>
    <xf numFmtId="181" fontId="11" fillId="0" borderId="2" xfId="0" applyNumberFormat="1" applyFont="1" applyBorder="1" applyAlignment="1">
      <alignment horizontal="right" vertical="top"/>
    </xf>
    <xf numFmtId="3" fontId="11" fillId="0" borderId="2" xfId="0" applyNumberFormat="1" applyFont="1" applyBorder="1" applyAlignment="1">
      <alignment horizontal="center" vertical="top"/>
    </xf>
    <xf numFmtId="180" fontId="15" fillId="0" borderId="1" xfId="0" applyNumberFormat="1" applyFont="1" applyBorder="1" applyAlignment="1">
      <alignment horizontal="left" vertical="top"/>
    </xf>
    <xf numFmtId="180" fontId="15" fillId="0" borderId="0" xfId="0" applyNumberFormat="1" applyFont="1" applyAlignment="1">
      <alignment horizontal="left" vertical="top"/>
    </xf>
    <xf numFmtId="0" fontId="11" fillId="0" borderId="1" xfId="0" applyFont="1" applyBorder="1">
      <alignment vertical="center"/>
    </xf>
    <xf numFmtId="3" fontId="11" fillId="0" borderId="0" xfId="0" applyNumberFormat="1" applyFont="1">
      <alignment vertical="center"/>
    </xf>
    <xf numFmtId="176" fontId="11" fillId="0" borderId="0" xfId="0" applyNumberFormat="1" applyFont="1" applyAlignment="1">
      <alignment vertical="top"/>
    </xf>
    <xf numFmtId="0" fontId="14" fillId="0" borderId="0" xfId="0" applyFont="1" applyAlignment="1">
      <alignment vertical="top"/>
    </xf>
  </cellXfs>
  <cellStyles count="5">
    <cellStyle name="ハイパーリンク" xfId="1" builtinId="8"/>
    <cellStyle name="ハイパーリンク 2" xfId="4" xr:uid="{2075C478-B0A8-3E46-B791-17D2AFC9D2EB}"/>
    <cellStyle name="標準" xfId="0" builtinId="0"/>
    <cellStyle name="標準 2" xfId="2" xr:uid="{DAAF685E-F7DB-5540-8447-78E316DECF58}"/>
    <cellStyle name="標準 3" xfId="3" xr:uid="{60C1EE42-7FA4-1C44-BC0B-37D322271B92}"/>
  </cellStyles>
  <dxfs count="0"/>
  <tableStyles count="0" defaultTableStyle="TableStyleMedium2" defaultPivotStyle="PivotStyleLight16"/>
  <colors>
    <mruColors>
      <color rgb="FFB14BFC"/>
      <color rgb="FF0064AE"/>
      <color rgb="FF9B145B"/>
      <color rgb="FFFF9080"/>
      <color rgb="FF94E3F0"/>
      <color rgb="FFBFBFBF"/>
      <color rgb="FF0081E0"/>
      <color rgb="FFA70003"/>
      <color rgb="FF767171"/>
      <color rgb="FF8B28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Gregory Trencher" id="{868F14D5-0471-D647-8784-DCD526E4AD74}" userId="0cacd9f3a98f5882"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5" dT="2022-08-29T09:10:17.80" personId="{868F14D5-0471-D647-8784-DCD526E4AD74}" id="{802BB406-F953-5E49-81AA-4281F36E6725}">
    <text>According to BP’s 2020 Sustainability Report</text>
  </threadedComment>
  <threadedComment ref="D13" dT="2022-11-10T21:58:23.17" personId="{868F14D5-0471-D647-8784-DCD526E4AD74}" id="{7BD95E84-EEE3-F34E-8639-97153ADE1E42}">
    <text>This program includes several projects on the GS registry. However BP reports use of this project (1174) in documentation to CDP.</text>
  </threadedComment>
  <threadedComment ref="D20" dT="2022-08-28T22:44:29.65" personId="{868F14D5-0471-D647-8784-DCD526E4AD74}" id="{2F2A319C-7F57-274B-8405-5182CFA5E0CF}">
    <text>This programme includes several projects on the GS registry. However BP reports use of this project (4596) in documentation to CDP.</text>
  </threadedComment>
  <threadedComment ref="M22" dT="2022-11-12T09:23:13.10" personId="{868F14D5-0471-D647-8784-DCD526E4AD74}" id="{F8B4398B-676F-8345-892A-576173F7745D}">
    <text>Figure from BP website</text>
  </threadedComment>
</ThreadedComments>
</file>

<file path=xl/threadedComments/threadedComment2.xml><?xml version="1.0" encoding="utf-8"?>
<ThreadedComments xmlns="http://schemas.microsoft.com/office/spreadsheetml/2018/threadedcomments" xmlns:x="http://schemas.openxmlformats.org/spreadsheetml/2006/main">
  <threadedComment ref="F1" dT="2022-11-11T06:57:27.12" personId="{868F14D5-0471-D647-8784-DCD526E4AD74}" id="{ADA8CDC4-B581-014A-A0B7-974F3BE2E3CF}">
    <text>This column shows the sum of retirements reported to CDP if this amount exceeds the sum of retirements identified on the registry. Amounts listed show the sum of total retirements for that project reported to CDP during January 1, 2020 to December 31, 2021 minus the sum of all retirements identified on the registry. In the case where retirements reported to CDP are less than or equal to the total of retirements identified on registries, the CDP data is not included.</text>
  </threadedComment>
</ThreadedComments>
</file>

<file path=xl/threadedComments/threadedComment3.xml><?xml version="1.0" encoding="utf-8"?>
<ThreadedComments xmlns="http://schemas.microsoft.com/office/spreadsheetml/2018/threadedcomments" xmlns:x="http://schemas.openxmlformats.org/spreadsheetml/2006/main">
  <threadedComment ref="A18" dT="2022-09-15T02:19:19.68" personId="{868F14D5-0471-D647-8784-DCD526E4AD74}" id="{E5AD7397-B4B7-504C-B398-769B2969B350}">
    <text xml:space="preserve">Also known as “ Nii Kaniti: Community Forest Management with Indigenous Communities”
https://ecosphere.plus/wp-content/uploads/2020/04/Ecosphere_Nii_Kaniti_Peru-091219.pdf </text>
  </threadedComment>
  <threadedComment ref="A43" dT="2022-09-15T07:48:00.52" personId="{868F14D5-0471-D647-8784-DCD526E4AD74}" id="{6001FF55-3E2F-314C-95E7-DFD31BC893BD}">
    <text>Actual name of project unknown</text>
  </threadedComment>
  <threadedComment ref="D67" dT="2022-09-13T23:42:59.17" personId="{868F14D5-0471-D647-8784-DCD526E4AD74}" id="{54A888CB-BDF6-A34C-A93E-A656F1F2B899}">
    <text>Several projects listed on Verra. Shell does not specify which is uses.</text>
  </threadedComment>
  <threadedComment ref="M67" dT="2022-09-13T23:24:51.83" personId="{868F14D5-0471-D647-8784-DCD526E4AD74}" id="{BB8FF95B-70F5-7F4E-961D-2C512A61D283}">
    <text xml:space="preserve">Figure taken from Shell website: https://www.shell.com/shellenergy/othersolutions/welcome-to-shell-environmental-products/shell-global-portfolio-of-emissions-reduction-projects.html#iframe=L3dlYmFwcHMvMjAxOV9FUFRCLw </text>
  </threadedComment>
</ThreadedComments>
</file>

<file path=xl/threadedComments/threadedComment4.xml><?xml version="1.0" encoding="utf-8"?>
<ThreadedComments xmlns="http://schemas.microsoft.com/office/spreadsheetml/2018/threadedcomments" xmlns:x="http://schemas.openxmlformats.org/spreadsheetml/2006/main">
  <threadedComment ref="F1" dT="2022-11-11T06:57:27.12" personId="{868F14D5-0471-D647-8784-DCD526E4AD74}" id="{3162778F-F18D-9C4A-B1B4-BA5D3E445997}">
    <text>This column shows the sum of retirements reported to CDP if this amount exceeds the sum of retirements identified on the registry. Amounts listed show the sum of total retirements for that project reported to CDP during January 1, 2020 to December 31, 2021 minus the sum of all retirements identified on the registry. In the case where retirements reported to CDP are less than or equal to the total of retirements identified on registries, the CDP data is not included.</text>
  </threadedComment>
</ThreadedComments>
</file>

<file path=xl/threadedComments/threadedComment5.xml><?xml version="1.0" encoding="utf-8"?>
<ThreadedComments xmlns="http://schemas.microsoft.com/office/spreadsheetml/2018/threadedcomments" xmlns:x="http://schemas.openxmlformats.org/spreadsheetml/2006/main">
  <threadedComment ref="K1" dT="2022-11-15T03:31:38.60" personId="{868F14D5-0471-D647-8784-DCD526E4AD74}" id="{E8F2F15C-D6E4-B244-8009-87E895D4E1E3}">
    <text>These amounts only show retirement volumes indicated as part of LNG cargoes. Full details of each transaction are shown in the retirement data for Shell and Chevron.</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registry.verra.org/app/projectDetail/VCS/868" TargetMode="External"/><Relationship Id="rId13" Type="http://schemas.openxmlformats.org/officeDocument/2006/relationships/hyperlink" Target="https://cdm.unfccc.int/Projects/DB/SGS-UKL1188406311.96/view?cp=1" TargetMode="External"/><Relationship Id="rId18" Type="http://schemas.openxmlformats.org/officeDocument/2006/relationships/hyperlink" Target="https://cdm.unfccc.int/Projects/DB/LRQA_Ltd1332768548.38/view?cp=1" TargetMode="External"/><Relationship Id="rId26" Type="http://schemas.openxmlformats.org/officeDocument/2006/relationships/comments" Target="../comments1.xml"/><Relationship Id="rId3" Type="http://schemas.openxmlformats.org/officeDocument/2006/relationships/hyperlink" Target="https://registry.verra.org/app/projectDetail/VCS/1202" TargetMode="External"/><Relationship Id="rId21" Type="http://schemas.openxmlformats.org/officeDocument/2006/relationships/hyperlink" Target="https://registry.verra.org/app/projectDetail/VCS/1805" TargetMode="External"/><Relationship Id="rId7" Type="http://schemas.openxmlformats.org/officeDocument/2006/relationships/hyperlink" Target="https://cdm.unfccc.int/Projects/DB/TUEV-RHEIN1418008670.0/view" TargetMode="External"/><Relationship Id="rId12" Type="http://schemas.openxmlformats.org/officeDocument/2006/relationships/hyperlink" Target="https://cdm.unfccc.int/Projects/DB/AENOR1355925114.21/view?cp=1" TargetMode="External"/><Relationship Id="rId17" Type="http://schemas.openxmlformats.org/officeDocument/2006/relationships/hyperlink" Target="https://registry.verra.org/app/projectDetail/VCS/197" TargetMode="External"/><Relationship Id="rId25" Type="http://schemas.openxmlformats.org/officeDocument/2006/relationships/vmlDrawing" Target="../drawings/vmlDrawing1.vml"/><Relationship Id="rId2" Type="http://schemas.openxmlformats.org/officeDocument/2006/relationships/hyperlink" Target="https://cdm.unfccc.int/Projects/DB/DNV-CUK1175238807.52/CP/4XA2CH0JHKKAK59HMJ9PB1B96XD2AC" TargetMode="External"/><Relationship Id="rId16" Type="http://schemas.openxmlformats.org/officeDocument/2006/relationships/hyperlink" Target="https://registry.verra.org/app/projectDetail/VCS/53" TargetMode="External"/><Relationship Id="rId20" Type="http://schemas.openxmlformats.org/officeDocument/2006/relationships/hyperlink" Target="https://registry.goldstandard.org/projects/details/110" TargetMode="External"/><Relationship Id="rId1" Type="http://schemas.openxmlformats.org/officeDocument/2006/relationships/hyperlink" Target="https://cdm.unfccc.int/Projects/DB/DNV-CUK1158755634.57/CP/64WYTJNVP6Z5IOFHPELCF7GWINABIU" TargetMode="External"/><Relationship Id="rId6" Type="http://schemas.openxmlformats.org/officeDocument/2006/relationships/hyperlink" Target="https://registry.verra.org/app/projectDetail/VCS/1675" TargetMode="External"/><Relationship Id="rId11" Type="http://schemas.openxmlformats.org/officeDocument/2006/relationships/hyperlink" Target="https://cdm.unfccc.int/Projects/DB/DNV-CUK1344922336.89/view?cp=1" TargetMode="External"/><Relationship Id="rId24" Type="http://schemas.openxmlformats.org/officeDocument/2006/relationships/hyperlink" Target="https://registry.verra.org/app/projectDetail/VCS/1721" TargetMode="External"/><Relationship Id="rId5" Type="http://schemas.openxmlformats.org/officeDocument/2006/relationships/hyperlink" Target="https://cdm.unfccc.int/ProgrammeOfActivities/poa_db/5BGM96VOK3ATN4JPR70XSWIQ8CZH2F/view?cp=1" TargetMode="External"/><Relationship Id="rId15" Type="http://schemas.openxmlformats.org/officeDocument/2006/relationships/hyperlink" Target="https://registry.goldstandard.org/projects/details/138" TargetMode="External"/><Relationship Id="rId23" Type="http://schemas.openxmlformats.org/officeDocument/2006/relationships/hyperlink" Target="https://registry.goldstandard.org/projects/details/1353" TargetMode="External"/><Relationship Id="rId10" Type="http://schemas.openxmlformats.org/officeDocument/2006/relationships/hyperlink" Target="https://cdm.unfccc.int/Projects/DB/DNV-CUK1242393138.57/view" TargetMode="External"/><Relationship Id="rId19" Type="http://schemas.openxmlformats.org/officeDocument/2006/relationships/hyperlink" Target="https://cdm.unfccc.int/Projects/DB/DNV-CUK1242729511.7/view?cp=1" TargetMode="External"/><Relationship Id="rId4" Type="http://schemas.openxmlformats.org/officeDocument/2006/relationships/hyperlink" Target="https://registry.verra.org/app/projectDetail/VCS/438" TargetMode="External"/><Relationship Id="rId9" Type="http://schemas.openxmlformats.org/officeDocument/2006/relationships/hyperlink" Target="https://cdm.unfccc.int/Projects/DB/KPMG1175141470.89/view" TargetMode="External"/><Relationship Id="rId14" Type="http://schemas.openxmlformats.org/officeDocument/2006/relationships/hyperlink" Target="https://cdm.unfccc.int/Projects/DB/LRQA%20Ltd1348477213.71/view?cp=1" TargetMode="External"/><Relationship Id="rId22" Type="http://schemas.openxmlformats.org/officeDocument/2006/relationships/hyperlink" Target="https://registry.verra.org/app/projectDetail/VCS/1216" TargetMode="External"/><Relationship Id="rId27"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hyperlink" Target="https://registry.verra.org/app/projectDetail/VCS/1382" TargetMode="External"/><Relationship Id="rId18" Type="http://schemas.openxmlformats.org/officeDocument/2006/relationships/hyperlink" Target="https://registry.verra.org/app/projectDetail/VCS/1362" TargetMode="External"/><Relationship Id="rId26" Type="http://schemas.openxmlformats.org/officeDocument/2006/relationships/hyperlink" Target="https://registry.verra.org/app/projectDetail/VCS/987" TargetMode="External"/><Relationship Id="rId39" Type="http://schemas.openxmlformats.org/officeDocument/2006/relationships/hyperlink" Target="https://cdm.unfccc.int/Projects/DB/BVQI1264060132.69/view?cp=1%20xxx" TargetMode="External"/><Relationship Id="rId21" Type="http://schemas.openxmlformats.org/officeDocument/2006/relationships/hyperlink" Target="https://registry.verra.org/app/projectDetail/VCS/1847" TargetMode="External"/><Relationship Id="rId34" Type="http://schemas.openxmlformats.org/officeDocument/2006/relationships/hyperlink" Target="https://registry.verra.org/app/projectDetail/VCS/1875" TargetMode="External"/><Relationship Id="rId42" Type="http://schemas.openxmlformats.org/officeDocument/2006/relationships/hyperlink" Target="https://registry.goldstandard.org/projects/details/2229" TargetMode="External"/><Relationship Id="rId47" Type="http://schemas.openxmlformats.org/officeDocument/2006/relationships/hyperlink" Target="https://registry.verra.org/app/projectDetail/VCS/2936" TargetMode="External"/><Relationship Id="rId50" Type="http://schemas.openxmlformats.org/officeDocument/2006/relationships/hyperlink" Target="https://registry.verra.org/app/projectDetail/VCS/1746" TargetMode="External"/><Relationship Id="rId55" Type="http://schemas.openxmlformats.org/officeDocument/2006/relationships/hyperlink" Target="https://registry.verra.org/app/projectDetail/VCS/142" TargetMode="External"/><Relationship Id="rId7" Type="http://schemas.openxmlformats.org/officeDocument/2006/relationships/hyperlink" Target="https://registry.verra.org/app/projectDetail/VCS/1360" TargetMode="External"/><Relationship Id="rId2" Type="http://schemas.openxmlformats.org/officeDocument/2006/relationships/hyperlink" Target="https://cdm.unfccc.int/Projects/DB/CTI1596441167.27" TargetMode="External"/><Relationship Id="rId16" Type="http://schemas.openxmlformats.org/officeDocument/2006/relationships/hyperlink" Target="https://registry.verra.org/app/projectDetail/VCS/1866" TargetMode="External"/><Relationship Id="rId29" Type="http://schemas.openxmlformats.org/officeDocument/2006/relationships/hyperlink" Target="https://registry.verra.org/app/projectDetail/VCS/612" TargetMode="External"/><Relationship Id="rId11" Type="http://schemas.openxmlformats.org/officeDocument/2006/relationships/hyperlink" Target="https://registry.verra.org/app/projectDetail/VCS/1855" TargetMode="External"/><Relationship Id="rId24" Type="http://schemas.openxmlformats.org/officeDocument/2006/relationships/hyperlink" Target="https://registry.verra.org/app/projectDetail/VCS/1622" TargetMode="External"/><Relationship Id="rId32" Type="http://schemas.openxmlformats.org/officeDocument/2006/relationships/hyperlink" Target="https://registry.verra.org/app/projectDetail/VCS/1477" TargetMode="External"/><Relationship Id="rId37" Type="http://schemas.openxmlformats.org/officeDocument/2006/relationships/hyperlink" Target="https://registry.goldstandard.org/projects/details/1252" TargetMode="External"/><Relationship Id="rId40" Type="http://schemas.openxmlformats.org/officeDocument/2006/relationships/hyperlink" Target="https://registry.verra.org/app/projectDetail/VCS/1895" TargetMode="External"/><Relationship Id="rId45" Type="http://schemas.openxmlformats.org/officeDocument/2006/relationships/hyperlink" Target="https://registry.verra.org/app/projectDetail/VCS/2358" TargetMode="External"/><Relationship Id="rId53" Type="http://schemas.openxmlformats.org/officeDocument/2006/relationships/hyperlink" Target="https://registry.goldstandard.org/projects/details/1002" TargetMode="External"/><Relationship Id="rId58" Type="http://schemas.openxmlformats.org/officeDocument/2006/relationships/comments" Target="../comments3.xml"/><Relationship Id="rId5" Type="http://schemas.openxmlformats.org/officeDocument/2006/relationships/hyperlink" Target="https://registry.verra.org/app/projectDetail/VCS/985" TargetMode="External"/><Relationship Id="rId19" Type="http://schemas.openxmlformats.org/officeDocument/2006/relationships/hyperlink" Target="https://registry.verra.org/app/projectDetail/VCS/1406" TargetMode="External"/><Relationship Id="rId4" Type="http://schemas.openxmlformats.org/officeDocument/2006/relationships/hyperlink" Target="https://registry.goldstandard.org/projects/details/2027" TargetMode="External"/><Relationship Id="rId9" Type="http://schemas.openxmlformats.org/officeDocument/2006/relationships/hyperlink" Target="https://registry.verra.org/app/projectDetail/VCS/2070" TargetMode="External"/><Relationship Id="rId14" Type="http://schemas.openxmlformats.org/officeDocument/2006/relationships/hyperlink" Target="https://registry.verra.org/app/projectDetail/VCS/994" TargetMode="External"/><Relationship Id="rId22" Type="http://schemas.openxmlformats.org/officeDocument/2006/relationships/hyperlink" Target="https://registry.verra.org/app/projectDetail/VCS/1864" TargetMode="External"/><Relationship Id="rId27" Type="http://schemas.openxmlformats.org/officeDocument/2006/relationships/hyperlink" Target="https://registry.verra.org/app/projectDetail/VCS/934" TargetMode="External"/><Relationship Id="rId30" Type="http://schemas.openxmlformats.org/officeDocument/2006/relationships/hyperlink" Target="https://registry.verra.org/app/projectDetail/VCS/2834" TargetMode="External"/><Relationship Id="rId35" Type="http://schemas.openxmlformats.org/officeDocument/2006/relationships/hyperlink" Target="https://registry.goldstandard.org/projects/details/1283" TargetMode="External"/><Relationship Id="rId43" Type="http://schemas.openxmlformats.org/officeDocument/2006/relationships/hyperlink" Target="https://registry.goldstandard.org/projects/details/2231" TargetMode="External"/><Relationship Id="rId48" Type="http://schemas.openxmlformats.org/officeDocument/2006/relationships/hyperlink" Target="https://registry.goldstandard.org/projects/details/1613" TargetMode="External"/><Relationship Id="rId56" Type="http://schemas.openxmlformats.org/officeDocument/2006/relationships/hyperlink" Target="https://registry.goldstandard.org/projects?q=+Improved+Kitchen+Regimes+Multi-Country+POA&amp;page=1" TargetMode="External"/><Relationship Id="rId8" Type="http://schemas.openxmlformats.org/officeDocument/2006/relationships/hyperlink" Target="https://acr2.apx.com/mymodule/reg/TabDocuments.asp?r=112&amp;ad=Prpt&amp;act=update&amp;type=PRO&amp;aProj=ipub&amp;tablename=doc&amp;id1=114" TargetMode="External"/><Relationship Id="rId51" Type="http://schemas.openxmlformats.org/officeDocument/2006/relationships/hyperlink" Target="https://registry.goldstandard.org/projects/details/1375" TargetMode="External"/><Relationship Id="rId3" Type="http://schemas.openxmlformats.org/officeDocument/2006/relationships/hyperlink" Target="https://registry.goldstandard.org/projects?q=BREATHING+SPACE+IMPROVED+COOKING+STOVES+PROGRAMME%2C+INDIA&amp;page=1" TargetMode="External"/><Relationship Id="rId12" Type="http://schemas.openxmlformats.org/officeDocument/2006/relationships/hyperlink" Target="https://registry.goldstandard.org/projects/details/1452" TargetMode="External"/><Relationship Id="rId17" Type="http://schemas.openxmlformats.org/officeDocument/2006/relationships/hyperlink" Target="https://registry.verra.org/app/projectDetail/VCS/1444" TargetMode="External"/><Relationship Id="rId25" Type="http://schemas.openxmlformats.org/officeDocument/2006/relationships/hyperlink" Target="https://registry.verra.org/app/projectDetail/VCS/1067" TargetMode="External"/><Relationship Id="rId33" Type="http://schemas.openxmlformats.org/officeDocument/2006/relationships/hyperlink" Target="https://registry.verra.org/app/projectDetail/VCS/1748" TargetMode="External"/><Relationship Id="rId38" Type="http://schemas.openxmlformats.org/officeDocument/2006/relationships/hyperlink" Target="https://registry.goldstandard.org/projects/details/31" TargetMode="External"/><Relationship Id="rId46" Type="http://schemas.openxmlformats.org/officeDocument/2006/relationships/hyperlink" Target="https://registry.verra.org/app/projectDetail/VCS/2499" TargetMode="External"/><Relationship Id="rId59" Type="http://schemas.microsoft.com/office/2017/10/relationships/threadedComment" Target="../threadedComments/threadedComment3.xml"/><Relationship Id="rId20" Type="http://schemas.openxmlformats.org/officeDocument/2006/relationships/hyperlink" Target="https://registry.verra.org/app/projectDetail/VCS/1865" TargetMode="External"/><Relationship Id="rId41" Type="http://schemas.openxmlformats.org/officeDocument/2006/relationships/hyperlink" Target="https://registry.goldstandard.org/projects/details/2230" TargetMode="External"/><Relationship Id="rId54" Type="http://schemas.openxmlformats.org/officeDocument/2006/relationships/hyperlink" Target="https://registry.goldstandard.org/projects/details/1213" TargetMode="External"/><Relationship Id="rId1" Type="http://schemas.openxmlformats.org/officeDocument/2006/relationships/hyperlink" Target="https://registry.verra.org/app/projectDetail/VCS/1825" TargetMode="External"/><Relationship Id="rId6" Type="http://schemas.openxmlformats.org/officeDocument/2006/relationships/hyperlink" Target="https://registry.verra.org/app/projectDetail/VCS/607" TargetMode="External"/><Relationship Id="rId15" Type="http://schemas.openxmlformats.org/officeDocument/2006/relationships/hyperlink" Target="https://registry.verra.org/app/projectDetail/VCS/1826" TargetMode="External"/><Relationship Id="rId23" Type="http://schemas.openxmlformats.org/officeDocument/2006/relationships/hyperlink" Target="https://registry.verra.org/app/projectDetail/VCS/1477" TargetMode="External"/><Relationship Id="rId28" Type="http://schemas.openxmlformats.org/officeDocument/2006/relationships/hyperlink" Target="https://registry.verra.org/app/projectDetail/VCS/899" TargetMode="External"/><Relationship Id="rId36" Type="http://schemas.openxmlformats.org/officeDocument/2006/relationships/hyperlink" Target="https://registry.goldstandard.org/projects/details/1154" TargetMode="External"/><Relationship Id="rId49" Type="http://schemas.openxmlformats.org/officeDocument/2006/relationships/hyperlink" Target="https://registry.goldstandard.org/projects/details/1812" TargetMode="External"/><Relationship Id="rId57" Type="http://schemas.openxmlformats.org/officeDocument/2006/relationships/vmlDrawing" Target="../drawings/vmlDrawing3.vml"/><Relationship Id="rId10" Type="http://schemas.openxmlformats.org/officeDocument/2006/relationships/hyperlink" Target="https://registry.verra.org/app/projectDetail/VCS/1832" TargetMode="External"/><Relationship Id="rId31" Type="http://schemas.openxmlformats.org/officeDocument/2006/relationships/hyperlink" Target="https://cdm.unfccc.int/Projects/DB/BVQI1356084326.32/view" TargetMode="External"/><Relationship Id="rId44" Type="http://schemas.openxmlformats.org/officeDocument/2006/relationships/hyperlink" Target="https://registry.verra.org/app/projectDetail/VCS/2082" TargetMode="External"/><Relationship Id="rId52" Type="http://schemas.openxmlformats.org/officeDocument/2006/relationships/hyperlink" Target="https://registry.goldstandard.org/projects/details/1737" TargetMode="Externa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8" Type="http://schemas.openxmlformats.org/officeDocument/2006/relationships/hyperlink" Target="https://cdm.unfccc.int/Projects/DB/RINA1450801385.61" TargetMode="External"/><Relationship Id="rId13" Type="http://schemas.openxmlformats.org/officeDocument/2006/relationships/hyperlink" Target="https://registry.verra.org/app/projectDetail/VCS/1477" TargetMode="External"/><Relationship Id="rId18" Type="http://schemas.openxmlformats.org/officeDocument/2006/relationships/hyperlink" Target="https://registry.verra.org/app/projectDetail/VCS/1748" TargetMode="External"/><Relationship Id="rId3" Type="http://schemas.openxmlformats.org/officeDocument/2006/relationships/hyperlink" Target="https://registry.verra.org/app/projectDetail/VCS/1389" TargetMode="External"/><Relationship Id="rId7" Type="http://schemas.openxmlformats.org/officeDocument/2006/relationships/hyperlink" Target="https://registry.verra.org/app/projectDetail/VCS/674" TargetMode="External"/><Relationship Id="rId12" Type="http://schemas.openxmlformats.org/officeDocument/2006/relationships/hyperlink" Target="https://registry.verra.org/app/projectDetail/VCS/1580" TargetMode="External"/><Relationship Id="rId17" Type="http://schemas.openxmlformats.org/officeDocument/2006/relationships/hyperlink" Target="https://registry.verra.org/app/projectDetail/VCS/1392" TargetMode="External"/><Relationship Id="rId2" Type="http://schemas.openxmlformats.org/officeDocument/2006/relationships/hyperlink" Target="https://registry.verra.org/app/projectDetail/VCS/1395" TargetMode="External"/><Relationship Id="rId16" Type="http://schemas.openxmlformats.org/officeDocument/2006/relationships/hyperlink" Target="https://cdm.unfccc.int/Projects/DB/ICONTEC1267618553.66/view?cp=1" TargetMode="External"/><Relationship Id="rId1" Type="http://schemas.openxmlformats.org/officeDocument/2006/relationships/hyperlink" Target="https://registry.verra.org/app/projectDetail/VCS/1399" TargetMode="External"/><Relationship Id="rId6" Type="http://schemas.openxmlformats.org/officeDocument/2006/relationships/hyperlink" Target="https://registry.verra.org/app/projectDetail/VCS/1400" TargetMode="External"/><Relationship Id="rId11" Type="http://schemas.openxmlformats.org/officeDocument/2006/relationships/hyperlink" Target="https://registry.verra.org/app/projectDetail/VCS/1233" TargetMode="External"/><Relationship Id="rId5" Type="http://schemas.openxmlformats.org/officeDocument/2006/relationships/hyperlink" Target="https://registry.verra.org/app/projectDetail/VCS/1201" TargetMode="External"/><Relationship Id="rId15" Type="http://schemas.openxmlformats.org/officeDocument/2006/relationships/hyperlink" Target="https://cdm.unfccc.int/Projects/DB/ICONTEC1355437778.59/view?cp=1" TargetMode="External"/><Relationship Id="rId10" Type="http://schemas.openxmlformats.org/officeDocument/2006/relationships/hyperlink" Target="https://registry.verra.org/app/projectDetail/VCS/1396" TargetMode="External"/><Relationship Id="rId4" Type="http://schemas.openxmlformats.org/officeDocument/2006/relationships/hyperlink" Target="https://registry.verra.org/app/projectDetail/VCS/1391" TargetMode="External"/><Relationship Id="rId9" Type="http://schemas.openxmlformats.org/officeDocument/2006/relationships/hyperlink" Target="https://registry.verra.org/app/projectDetail/VCS/1390" TargetMode="External"/><Relationship Id="rId14" Type="http://schemas.openxmlformats.org/officeDocument/2006/relationships/hyperlink" Target="https://registry.verra.org/app/projectDetail/VCS/2303"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registry.verra.org/app/search/VCS" TargetMode="External"/><Relationship Id="rId1" Type="http://schemas.openxmlformats.org/officeDocument/2006/relationships/hyperlink" Target="https://registry.verra.org/app/projectDetail/VCS/849"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chevron.com/newsroom/2022/q3/chevron-delivers-first-offset-paired-lng-cargo" TargetMode="External"/><Relationship Id="rId13" Type="http://schemas.microsoft.com/office/2017/10/relationships/threadedComment" Target="../threadedComments/threadedComment5.xml"/><Relationship Id="rId3" Type="http://schemas.openxmlformats.org/officeDocument/2006/relationships/hyperlink" Target="https://www.shell.com/business-customers/trading-and-supply/trading/news-and-media-releases/cnooc-to-receive-chinese-mainlands-first-carbon-neutral-lng-cargoes-from-shell.html" TargetMode="External"/><Relationship Id="rId7" Type="http://schemas.openxmlformats.org/officeDocument/2006/relationships/hyperlink" Target="https://www.bloomberg.com/features/2022-carbon-offset-credits-mexico-forest-bp" TargetMode="External"/><Relationship Id="rId12" Type="http://schemas.openxmlformats.org/officeDocument/2006/relationships/comments" Target="../comments5.xml"/><Relationship Id="rId2" Type="http://schemas.openxmlformats.org/officeDocument/2006/relationships/hyperlink" Target="https://www.shell.com/business-customers/trading-and-supply/trading/news-and-media-releases/first-carbon-neutral-lng-cargo-delivered-in-europe.html" TargetMode="External"/><Relationship Id="rId1" Type="http://schemas.openxmlformats.org/officeDocument/2006/relationships/hyperlink" Target="https://www.shell.com/business-customers/trading-and-supply/trading/news-and-media-releases/industry-stakeholders-collaborate-for-carbon-neutral-lng.html" TargetMode="External"/><Relationship Id="rId6" Type="http://schemas.openxmlformats.org/officeDocument/2006/relationships/hyperlink" Target="https://www.bp.com/content/dam/bp/business-sites/en/global/corporate/pdfs/news-and-insights/press-releases/bp-to-deliver-its-first-carbon-offset-lng-cargo-to-sempras-energia-costa-azul-receiving-terminal-in-mexico.pdf" TargetMode="External"/><Relationship Id="rId11" Type="http://schemas.openxmlformats.org/officeDocument/2006/relationships/vmlDrawing" Target="../drawings/vmlDrawing5.vml"/><Relationship Id="rId5" Type="http://schemas.openxmlformats.org/officeDocument/2006/relationships/hyperlink" Target="https://www.shell.com/business-customers/trading-and-supply/trading/news-and-media-releases/cpc-corporation-taiwan-receives-carbon-neutral-lng-cargo-from-shell.html" TargetMode="External"/><Relationship Id="rId10" Type="http://schemas.openxmlformats.org/officeDocument/2006/relationships/hyperlink" Target="https://www.chevron.com/newsroom/2022/q3/chevron-delivers-first-offset-paired-lng-cargo" TargetMode="External"/><Relationship Id="rId4" Type="http://schemas.openxmlformats.org/officeDocument/2006/relationships/hyperlink" Target="https://www.shell.com/business-customers/trading-and-supply/trading/news-and-media-releases/cnooc-to-receive-chinese-mainlands-first-carbon-neutral-lng-cargoes-from-shell.html" TargetMode="External"/><Relationship Id="rId9" Type="http://schemas.openxmlformats.org/officeDocument/2006/relationships/hyperlink" Target="https://www.chevron.com/newsroom/2022/q3/chevron-delivers-first-offset-paired-lng-carg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200CB-CF27-024D-BEF5-2C7208E8F8F1}">
  <sheetPr>
    <tabColor rgb="FF00B050"/>
  </sheetPr>
  <dimension ref="A1:R38"/>
  <sheetViews>
    <sheetView tabSelected="1" zoomScale="150" zoomScaleNormal="150" workbookViewId="0">
      <pane xSplit="1" ySplit="2" topLeftCell="B3" activePane="bottomRight" state="frozen"/>
      <selection pane="topRight" activeCell="C1" sqref="C1"/>
      <selection pane="bottomLeft" activeCell="A3" sqref="A3"/>
      <selection pane="bottomRight" activeCell="A2" sqref="A2"/>
    </sheetView>
  </sheetViews>
  <sheetFormatPr baseColWidth="10" defaultRowHeight="16"/>
  <cols>
    <col min="1" max="1" width="30.5703125" style="2" customWidth="1"/>
    <col min="2" max="2" width="10.7109375" style="1"/>
    <col min="3" max="3" width="15" style="1" customWidth="1"/>
    <col min="4" max="4" width="17.5703125" style="1" customWidth="1"/>
    <col min="5" max="5" width="16.5703125" style="1" customWidth="1"/>
    <col min="6" max="6" width="15.7109375" style="1" customWidth="1"/>
    <col min="7" max="7" width="16.28515625" style="1" customWidth="1"/>
    <col min="8" max="8" width="15.140625" style="3" customWidth="1"/>
    <col min="9" max="9" width="12.28515625" style="1" customWidth="1"/>
    <col min="10" max="10" width="13.85546875" style="4" customWidth="1"/>
    <col min="11" max="12" width="17" style="5" customWidth="1"/>
    <col min="13" max="13" width="14.28515625" style="2" customWidth="1"/>
    <col min="14" max="14" width="8.7109375" style="1" customWidth="1"/>
    <col min="15" max="15" width="10.28515625" style="1" customWidth="1"/>
    <col min="16" max="16" width="10" style="1" customWidth="1"/>
    <col min="17" max="17" width="9" style="1" customWidth="1"/>
    <col min="18" max="18" width="14.85546875" style="1" customWidth="1"/>
    <col min="19" max="16384" width="10.7109375" style="1"/>
  </cols>
  <sheetData>
    <row r="1" spans="1:18" s="119" customFormat="1" ht="24" customHeight="1" thickBot="1">
      <c r="A1" s="122" t="s">
        <v>220</v>
      </c>
      <c r="B1" s="123" t="s">
        <v>34</v>
      </c>
      <c r="C1" s="123"/>
      <c r="D1" s="123"/>
      <c r="E1" s="123"/>
      <c r="F1" s="214"/>
      <c r="G1" s="124" t="s">
        <v>38</v>
      </c>
      <c r="H1" s="124"/>
      <c r="I1" s="123"/>
      <c r="J1" s="125"/>
      <c r="K1" s="124" t="s">
        <v>736</v>
      </c>
      <c r="L1" s="123"/>
      <c r="M1" s="123" t="s">
        <v>37</v>
      </c>
      <c r="N1" s="123"/>
      <c r="O1" s="123"/>
      <c r="P1" s="123"/>
      <c r="Q1" s="123"/>
      <c r="R1" s="123"/>
    </row>
    <row r="2" spans="1:18" s="118" customFormat="1" ht="77" thickTop="1" thickBot="1">
      <c r="A2" s="128" t="s">
        <v>35</v>
      </c>
      <c r="B2" s="129" t="s">
        <v>33</v>
      </c>
      <c r="C2" s="129" t="s">
        <v>32</v>
      </c>
      <c r="D2" s="129" t="s">
        <v>31</v>
      </c>
      <c r="E2" s="129" t="s">
        <v>34</v>
      </c>
      <c r="F2" s="128" t="s">
        <v>717</v>
      </c>
      <c r="G2" s="128" t="s">
        <v>752</v>
      </c>
      <c r="H2" s="128" t="s">
        <v>753</v>
      </c>
      <c r="I2" s="128" t="s">
        <v>30</v>
      </c>
      <c r="J2" s="130" t="s">
        <v>738</v>
      </c>
      <c r="K2" s="128" t="s">
        <v>718</v>
      </c>
      <c r="L2" s="128" t="s">
        <v>737</v>
      </c>
      <c r="M2" s="131" t="s">
        <v>739</v>
      </c>
      <c r="N2" s="129" t="s">
        <v>29</v>
      </c>
      <c r="O2" s="129" t="s">
        <v>28</v>
      </c>
      <c r="P2" s="129" t="s">
        <v>27</v>
      </c>
      <c r="Q2" s="129" t="s">
        <v>26</v>
      </c>
      <c r="R2" s="129" t="s">
        <v>808</v>
      </c>
    </row>
    <row r="3" spans="1:18" ht="45" customHeight="1" thickTop="1">
      <c r="A3" s="133" t="s">
        <v>633</v>
      </c>
      <c r="B3" s="134" t="s">
        <v>45</v>
      </c>
      <c r="C3" s="133" t="s">
        <v>10</v>
      </c>
      <c r="D3" s="134" t="s">
        <v>634</v>
      </c>
      <c r="E3" s="134" t="s">
        <v>636</v>
      </c>
      <c r="F3" s="136" t="s">
        <v>635</v>
      </c>
      <c r="G3" s="134" t="s">
        <v>11</v>
      </c>
      <c r="H3" s="134" t="s">
        <v>8</v>
      </c>
      <c r="I3" s="133" t="s">
        <v>217</v>
      </c>
      <c r="J3" s="220" t="s">
        <v>217</v>
      </c>
      <c r="K3" s="133" t="s">
        <v>8</v>
      </c>
      <c r="L3" s="133">
        <v>2010</v>
      </c>
      <c r="M3" s="221">
        <v>42855</v>
      </c>
      <c r="N3" s="135">
        <v>1</v>
      </c>
      <c r="O3" s="135">
        <v>0</v>
      </c>
      <c r="P3" s="135">
        <v>0</v>
      </c>
      <c r="Q3" s="135">
        <v>1</v>
      </c>
      <c r="R3" s="134" t="s">
        <v>298</v>
      </c>
    </row>
    <row r="4" spans="1:18" ht="45" customHeight="1">
      <c r="A4" s="133" t="s">
        <v>288</v>
      </c>
      <c r="B4" s="134" t="s">
        <v>289</v>
      </c>
      <c r="C4" s="133" t="s">
        <v>10</v>
      </c>
      <c r="D4" s="133" t="s">
        <v>290</v>
      </c>
      <c r="E4" s="134" t="s">
        <v>291</v>
      </c>
      <c r="F4" s="136" t="s">
        <v>292</v>
      </c>
      <c r="G4" s="134" t="s">
        <v>8</v>
      </c>
      <c r="H4" s="134" t="s">
        <v>11</v>
      </c>
      <c r="I4" s="133" t="s">
        <v>10</v>
      </c>
      <c r="J4" s="222">
        <f>('BP - Retirements'!G13)</f>
        <v>17771</v>
      </c>
      <c r="K4" s="133" t="s">
        <v>8</v>
      </c>
      <c r="L4" s="133">
        <v>2002</v>
      </c>
      <c r="M4" s="223">
        <v>54179</v>
      </c>
      <c r="N4" s="135">
        <v>1</v>
      </c>
      <c r="O4" s="135">
        <v>0</v>
      </c>
      <c r="P4" s="135">
        <v>0</v>
      </c>
      <c r="Q4" s="135">
        <v>1</v>
      </c>
      <c r="R4" s="134" t="s">
        <v>293</v>
      </c>
    </row>
    <row r="5" spans="1:18" ht="45" customHeight="1">
      <c r="A5" s="133" t="s">
        <v>758</v>
      </c>
      <c r="B5" s="134" t="s">
        <v>299</v>
      </c>
      <c r="C5" s="133" t="s">
        <v>215</v>
      </c>
      <c r="D5" s="133" t="s">
        <v>215</v>
      </c>
      <c r="E5" s="138" t="s">
        <v>300</v>
      </c>
      <c r="F5" s="133" t="s">
        <v>216</v>
      </c>
      <c r="G5" s="133" t="s">
        <v>215</v>
      </c>
      <c r="H5" s="133" t="s">
        <v>215</v>
      </c>
      <c r="I5" s="133" t="s">
        <v>215</v>
      </c>
      <c r="J5" s="133" t="s">
        <v>215</v>
      </c>
      <c r="K5" s="133" t="s">
        <v>215</v>
      </c>
      <c r="L5" s="134">
        <v>2020</v>
      </c>
      <c r="M5" s="133" t="s">
        <v>215</v>
      </c>
      <c r="N5" s="135">
        <v>1</v>
      </c>
      <c r="O5" s="135">
        <v>0</v>
      </c>
      <c r="P5" s="135">
        <v>1</v>
      </c>
      <c r="Q5" s="135">
        <v>0</v>
      </c>
      <c r="R5" s="134" t="s">
        <v>55</v>
      </c>
    </row>
    <row r="6" spans="1:18" ht="45" customHeight="1">
      <c r="A6" s="133" t="s">
        <v>631</v>
      </c>
      <c r="B6" s="134" t="s">
        <v>21</v>
      </c>
      <c r="C6" s="133" t="s">
        <v>10</v>
      </c>
      <c r="D6" s="134" t="s">
        <v>317</v>
      </c>
      <c r="E6" s="134" t="s">
        <v>318</v>
      </c>
      <c r="F6" s="136" t="s">
        <v>599</v>
      </c>
      <c r="G6" s="134" t="s">
        <v>11</v>
      </c>
      <c r="H6" s="134" t="s">
        <v>8</v>
      </c>
      <c r="I6" s="133" t="s">
        <v>217</v>
      </c>
      <c r="J6" s="220" t="s">
        <v>217</v>
      </c>
      <c r="K6" s="133" t="s">
        <v>8</v>
      </c>
      <c r="L6" s="133">
        <v>2012</v>
      </c>
      <c r="M6" s="221">
        <v>87841</v>
      </c>
      <c r="N6" s="135">
        <v>1</v>
      </c>
      <c r="O6" s="135">
        <v>0</v>
      </c>
      <c r="P6" s="135">
        <v>0</v>
      </c>
      <c r="Q6" s="135">
        <v>1</v>
      </c>
      <c r="R6" s="134" t="s">
        <v>201</v>
      </c>
    </row>
    <row r="7" spans="1:18" ht="45" customHeight="1">
      <c r="A7" s="133" t="s">
        <v>624</v>
      </c>
      <c r="B7" s="134" t="s">
        <v>86</v>
      </c>
      <c r="C7" s="133" t="s">
        <v>10</v>
      </c>
      <c r="D7" s="133" t="s">
        <v>625</v>
      </c>
      <c r="E7" s="138" t="s">
        <v>626</v>
      </c>
      <c r="F7" s="136" t="s">
        <v>627</v>
      </c>
      <c r="G7" s="134" t="s">
        <v>11</v>
      </c>
      <c r="H7" s="134" t="s">
        <v>8</v>
      </c>
      <c r="I7" s="133" t="s">
        <v>217</v>
      </c>
      <c r="J7" s="220" t="s">
        <v>217</v>
      </c>
      <c r="K7" s="133" t="s">
        <v>8</v>
      </c>
      <c r="L7" s="134">
        <v>2013</v>
      </c>
      <c r="M7" s="223">
        <v>737221</v>
      </c>
      <c r="N7" s="135">
        <v>1</v>
      </c>
      <c r="O7" s="135">
        <v>0</v>
      </c>
      <c r="P7" s="135">
        <v>0</v>
      </c>
      <c r="Q7" s="135">
        <v>1</v>
      </c>
      <c r="R7" s="134" t="s">
        <v>628</v>
      </c>
    </row>
    <row r="8" spans="1:18" ht="45" customHeight="1">
      <c r="A8" s="133" t="s">
        <v>644</v>
      </c>
      <c r="B8" s="134" t="s">
        <v>299</v>
      </c>
      <c r="C8" s="133" t="s">
        <v>18</v>
      </c>
      <c r="D8" s="133" t="s">
        <v>645</v>
      </c>
      <c r="E8" s="134" t="s">
        <v>647</v>
      </c>
      <c r="F8" s="136" t="s">
        <v>646</v>
      </c>
      <c r="G8" s="134" t="s">
        <v>11</v>
      </c>
      <c r="H8" s="134" t="s">
        <v>8</v>
      </c>
      <c r="I8" s="133" t="s">
        <v>217</v>
      </c>
      <c r="J8" s="220" t="s">
        <v>217</v>
      </c>
      <c r="K8" s="133" t="s">
        <v>8</v>
      </c>
      <c r="L8" s="134">
        <v>2011</v>
      </c>
      <c r="M8" s="221">
        <v>40000</v>
      </c>
      <c r="N8" s="135">
        <v>1</v>
      </c>
      <c r="O8" s="135">
        <v>0</v>
      </c>
      <c r="P8" s="135">
        <v>0</v>
      </c>
      <c r="Q8" s="135">
        <v>1</v>
      </c>
      <c r="R8" s="134" t="s">
        <v>454</v>
      </c>
    </row>
    <row r="9" spans="1:18" ht="45" customHeight="1">
      <c r="A9" s="133" t="s">
        <v>294</v>
      </c>
      <c r="B9" s="134" t="s">
        <v>138</v>
      </c>
      <c r="C9" s="133" t="s">
        <v>10</v>
      </c>
      <c r="D9" s="133" t="s">
        <v>295</v>
      </c>
      <c r="E9" s="134" t="s">
        <v>296</v>
      </c>
      <c r="F9" s="136" t="s">
        <v>297</v>
      </c>
      <c r="G9" s="134" t="s">
        <v>8</v>
      </c>
      <c r="H9" s="134" t="s">
        <v>11</v>
      </c>
      <c r="I9" s="133" t="s">
        <v>10</v>
      </c>
      <c r="J9" s="222">
        <f>('BP - Retirements'!G26)</f>
        <v>8923</v>
      </c>
      <c r="K9" s="133" t="s">
        <v>8</v>
      </c>
      <c r="L9" s="133">
        <v>2003</v>
      </c>
      <c r="M9" s="223">
        <v>96463</v>
      </c>
      <c r="N9" s="135">
        <v>1</v>
      </c>
      <c r="O9" s="135">
        <v>0</v>
      </c>
      <c r="P9" s="135">
        <v>0</v>
      </c>
      <c r="Q9" s="135">
        <v>1</v>
      </c>
      <c r="R9" s="134" t="s">
        <v>293</v>
      </c>
    </row>
    <row r="10" spans="1:18" ht="45" customHeight="1">
      <c r="A10" s="133" t="s">
        <v>587</v>
      </c>
      <c r="B10" s="134" t="s">
        <v>289</v>
      </c>
      <c r="C10" s="133" t="s">
        <v>10</v>
      </c>
      <c r="D10" s="133" t="s">
        <v>588</v>
      </c>
      <c r="E10" s="134" t="s">
        <v>589</v>
      </c>
      <c r="F10" s="136" t="s">
        <v>590</v>
      </c>
      <c r="G10" s="134" t="s">
        <v>11</v>
      </c>
      <c r="H10" s="134" t="s">
        <v>8</v>
      </c>
      <c r="I10" s="220" t="s">
        <v>217</v>
      </c>
      <c r="J10" s="220" t="s">
        <v>217</v>
      </c>
      <c r="K10" s="133" t="s">
        <v>8</v>
      </c>
      <c r="L10" s="134">
        <v>2014</v>
      </c>
      <c r="M10" s="223">
        <v>242052</v>
      </c>
      <c r="N10" s="135">
        <v>1</v>
      </c>
      <c r="O10" s="135">
        <v>0</v>
      </c>
      <c r="P10" s="135">
        <v>0</v>
      </c>
      <c r="Q10" s="135">
        <v>1</v>
      </c>
      <c r="R10" s="134" t="s">
        <v>201</v>
      </c>
    </row>
    <row r="11" spans="1:18" ht="45" customHeight="1">
      <c r="A11" s="133" t="s">
        <v>472</v>
      </c>
      <c r="B11" s="134" t="s">
        <v>299</v>
      </c>
      <c r="C11" s="133" t="s">
        <v>10</v>
      </c>
      <c r="D11" s="133" t="s">
        <v>473</v>
      </c>
      <c r="E11" s="134" t="s">
        <v>474</v>
      </c>
      <c r="F11" s="136" t="s">
        <v>475</v>
      </c>
      <c r="G11" s="134" t="s">
        <v>11</v>
      </c>
      <c r="H11" s="134" t="s">
        <v>8</v>
      </c>
      <c r="I11" s="220" t="s">
        <v>217</v>
      </c>
      <c r="J11" s="220" t="s">
        <v>217</v>
      </c>
      <c r="K11" s="133" t="s">
        <v>8</v>
      </c>
      <c r="L11" s="133">
        <v>2009</v>
      </c>
      <c r="M11" s="223">
        <v>250479</v>
      </c>
      <c r="N11" s="135">
        <v>1</v>
      </c>
      <c r="O11" s="135">
        <v>0</v>
      </c>
      <c r="P11" s="135">
        <v>0</v>
      </c>
      <c r="Q11" s="135">
        <v>1</v>
      </c>
      <c r="R11" s="134" t="s">
        <v>476</v>
      </c>
    </row>
    <row r="12" spans="1:18" ht="45" customHeight="1">
      <c r="A12" s="133" t="s">
        <v>302</v>
      </c>
      <c r="B12" s="134" t="s">
        <v>21</v>
      </c>
      <c r="C12" s="133" t="s">
        <v>18</v>
      </c>
      <c r="D12" s="134" t="s">
        <v>303</v>
      </c>
      <c r="E12" s="134" t="s">
        <v>304</v>
      </c>
      <c r="F12" s="136" t="s">
        <v>305</v>
      </c>
      <c r="G12" s="134" t="s">
        <v>11</v>
      </c>
      <c r="H12" s="134" t="s">
        <v>8</v>
      </c>
      <c r="I12" s="133" t="s">
        <v>217</v>
      </c>
      <c r="J12" s="220" t="s">
        <v>217</v>
      </c>
      <c r="K12" s="133" t="s">
        <v>8</v>
      </c>
      <c r="L12" s="133">
        <v>2006</v>
      </c>
      <c r="M12" s="221">
        <v>369699</v>
      </c>
      <c r="N12" s="135">
        <v>1</v>
      </c>
      <c r="O12" s="135">
        <v>0</v>
      </c>
      <c r="P12" s="135">
        <v>0</v>
      </c>
      <c r="Q12" s="135">
        <v>1</v>
      </c>
      <c r="R12" s="134" t="s">
        <v>293</v>
      </c>
    </row>
    <row r="13" spans="1:18" ht="45" customHeight="1">
      <c r="A13" s="133" t="s">
        <v>637</v>
      </c>
      <c r="B13" s="134" t="s">
        <v>306</v>
      </c>
      <c r="C13" s="133" t="s">
        <v>212</v>
      </c>
      <c r="D13" s="134" t="s">
        <v>638</v>
      </c>
      <c r="E13" s="134" t="s">
        <v>307</v>
      </c>
      <c r="F13" s="224" t="s">
        <v>639</v>
      </c>
      <c r="G13" s="134" t="s">
        <v>11</v>
      </c>
      <c r="H13" s="134" t="s">
        <v>8</v>
      </c>
      <c r="I13" s="133" t="s">
        <v>217</v>
      </c>
      <c r="J13" s="220" t="s">
        <v>217</v>
      </c>
      <c r="K13" s="133" t="s">
        <v>8</v>
      </c>
      <c r="L13" s="134">
        <v>2011</v>
      </c>
      <c r="M13" s="221">
        <v>19149</v>
      </c>
      <c r="N13" s="135">
        <v>1</v>
      </c>
      <c r="O13" s="135">
        <v>0</v>
      </c>
      <c r="P13" s="135">
        <v>0</v>
      </c>
      <c r="Q13" s="135">
        <v>1</v>
      </c>
      <c r="R13" s="134" t="s">
        <v>298</v>
      </c>
    </row>
    <row r="14" spans="1:18" ht="45" customHeight="1">
      <c r="A14" s="133" t="s">
        <v>608</v>
      </c>
      <c r="B14" s="134" t="s">
        <v>86</v>
      </c>
      <c r="C14" s="133" t="s">
        <v>18</v>
      </c>
      <c r="D14" s="134" t="s">
        <v>609</v>
      </c>
      <c r="E14" s="134" t="s">
        <v>610</v>
      </c>
      <c r="F14" s="136" t="s">
        <v>611</v>
      </c>
      <c r="G14" s="134" t="s">
        <v>11</v>
      </c>
      <c r="H14" s="134" t="s">
        <v>8</v>
      </c>
      <c r="I14" s="133" t="s">
        <v>217</v>
      </c>
      <c r="J14" s="220" t="s">
        <v>217</v>
      </c>
      <c r="K14" s="133" t="s">
        <v>8</v>
      </c>
      <c r="L14" s="133">
        <v>2008</v>
      </c>
      <c r="M14" s="221">
        <v>29828</v>
      </c>
      <c r="N14" s="135">
        <v>1</v>
      </c>
      <c r="O14" s="135">
        <v>0</v>
      </c>
      <c r="P14" s="135">
        <v>0</v>
      </c>
      <c r="Q14" s="135">
        <v>1</v>
      </c>
      <c r="R14" s="134" t="s">
        <v>211</v>
      </c>
    </row>
    <row r="15" spans="1:18" ht="45" customHeight="1">
      <c r="A15" s="133" t="s">
        <v>467</v>
      </c>
      <c r="B15" s="134" t="s">
        <v>468</v>
      </c>
      <c r="C15" s="133" t="s">
        <v>10</v>
      </c>
      <c r="D15" s="133" t="s">
        <v>470</v>
      </c>
      <c r="E15" s="134" t="s">
        <v>471</v>
      </c>
      <c r="F15" s="136" t="s">
        <v>469</v>
      </c>
      <c r="G15" s="134" t="s">
        <v>11</v>
      </c>
      <c r="H15" s="134" t="s">
        <v>8</v>
      </c>
      <c r="I15" s="133" t="s">
        <v>217</v>
      </c>
      <c r="J15" s="220" t="s">
        <v>217</v>
      </c>
      <c r="K15" s="133" t="s">
        <v>8</v>
      </c>
      <c r="L15" s="134">
        <v>2003</v>
      </c>
      <c r="M15" s="221">
        <v>310843</v>
      </c>
      <c r="N15" s="135">
        <v>1</v>
      </c>
      <c r="O15" s="135">
        <v>0</v>
      </c>
      <c r="P15" s="135">
        <v>0</v>
      </c>
      <c r="Q15" s="135">
        <v>1</v>
      </c>
      <c r="R15" s="134" t="s">
        <v>298</v>
      </c>
    </row>
    <row r="16" spans="1:18" ht="45" customHeight="1">
      <c r="A16" s="133" t="s">
        <v>308</v>
      </c>
      <c r="B16" s="134" t="s">
        <v>309</v>
      </c>
      <c r="C16" s="133" t="s">
        <v>18</v>
      </c>
      <c r="D16" s="134" t="s">
        <v>310</v>
      </c>
      <c r="E16" s="134" t="s">
        <v>311</v>
      </c>
      <c r="F16" s="136" t="s">
        <v>312</v>
      </c>
      <c r="G16" s="134" t="s">
        <v>11</v>
      </c>
      <c r="H16" s="134" t="s">
        <v>8</v>
      </c>
      <c r="I16" s="133" t="s">
        <v>217</v>
      </c>
      <c r="J16" s="220" t="s">
        <v>217</v>
      </c>
      <c r="K16" s="133" t="s">
        <v>8</v>
      </c>
      <c r="L16" s="134">
        <v>2009</v>
      </c>
      <c r="M16" s="221">
        <v>210316</v>
      </c>
      <c r="N16" s="135">
        <v>1</v>
      </c>
      <c r="O16" s="135">
        <v>0</v>
      </c>
      <c r="P16" s="135">
        <v>1</v>
      </c>
      <c r="Q16" s="135">
        <v>0</v>
      </c>
      <c r="R16" s="134" t="s">
        <v>55</v>
      </c>
    </row>
    <row r="17" spans="1:18" ht="45" customHeight="1">
      <c r="A17" s="133" t="s">
        <v>604</v>
      </c>
      <c r="B17" s="134" t="s">
        <v>86</v>
      </c>
      <c r="C17" s="133" t="s">
        <v>18</v>
      </c>
      <c r="D17" s="134" t="s">
        <v>605</v>
      </c>
      <c r="E17" s="134" t="s">
        <v>606</v>
      </c>
      <c r="F17" s="136" t="s">
        <v>607</v>
      </c>
      <c r="G17" s="134" t="s">
        <v>11</v>
      </c>
      <c r="H17" s="134" t="s">
        <v>8</v>
      </c>
      <c r="I17" s="133" t="s">
        <v>217</v>
      </c>
      <c r="J17" s="220" t="s">
        <v>217</v>
      </c>
      <c r="K17" s="133" t="s">
        <v>8</v>
      </c>
      <c r="L17" s="133">
        <v>2007</v>
      </c>
      <c r="M17" s="221">
        <v>23371</v>
      </c>
      <c r="N17" s="135">
        <v>1</v>
      </c>
      <c r="O17" s="135">
        <v>0</v>
      </c>
      <c r="P17" s="135">
        <v>0</v>
      </c>
      <c r="Q17" s="135">
        <v>1</v>
      </c>
      <c r="R17" s="134" t="s">
        <v>211</v>
      </c>
    </row>
    <row r="18" spans="1:18" ht="45" customHeight="1">
      <c r="A18" s="133" t="s">
        <v>600</v>
      </c>
      <c r="B18" s="134" t="s">
        <v>21</v>
      </c>
      <c r="C18" s="133" t="s">
        <v>212</v>
      </c>
      <c r="D18" s="134" t="s">
        <v>601</v>
      </c>
      <c r="E18" s="134" t="s">
        <v>603</v>
      </c>
      <c r="F18" s="136" t="s">
        <v>602</v>
      </c>
      <c r="G18" s="134" t="s">
        <v>11</v>
      </c>
      <c r="H18" s="134" t="s">
        <v>8</v>
      </c>
      <c r="I18" s="133" t="s">
        <v>217</v>
      </c>
      <c r="J18" s="220" t="s">
        <v>217</v>
      </c>
      <c r="K18" s="133" t="s">
        <v>8</v>
      </c>
      <c r="L18" s="134">
        <v>2011</v>
      </c>
      <c r="M18" s="221">
        <v>62774</v>
      </c>
      <c r="N18" s="135">
        <v>1</v>
      </c>
      <c r="O18" s="135">
        <v>0</v>
      </c>
      <c r="P18" s="135">
        <v>0</v>
      </c>
      <c r="Q18" s="135">
        <v>1</v>
      </c>
      <c r="R18" s="134" t="s">
        <v>211</v>
      </c>
    </row>
    <row r="19" spans="1:18" ht="45" customHeight="1">
      <c r="A19" s="133" t="s">
        <v>707</v>
      </c>
      <c r="B19" s="134" t="s">
        <v>138</v>
      </c>
      <c r="C19" s="133" t="s">
        <v>18</v>
      </c>
      <c r="D19" s="133" t="s">
        <v>708</v>
      </c>
      <c r="E19" s="134" t="s">
        <v>710</v>
      </c>
      <c r="F19" s="224" t="s">
        <v>709</v>
      </c>
      <c r="G19" s="134" t="s">
        <v>11</v>
      </c>
      <c r="H19" s="134" t="s">
        <v>8</v>
      </c>
      <c r="I19" s="133" t="s">
        <v>217</v>
      </c>
      <c r="J19" s="220" t="s">
        <v>217</v>
      </c>
      <c r="K19" s="133" t="s">
        <v>8</v>
      </c>
      <c r="L19" s="133">
        <v>2010</v>
      </c>
      <c r="M19" s="221">
        <v>42773</v>
      </c>
      <c r="N19" s="135">
        <v>1</v>
      </c>
      <c r="O19" s="135">
        <v>0</v>
      </c>
      <c r="P19" s="135">
        <v>0</v>
      </c>
      <c r="Q19" s="135">
        <v>1</v>
      </c>
      <c r="R19" s="134" t="s">
        <v>454</v>
      </c>
    </row>
    <row r="20" spans="1:18" ht="45" customHeight="1">
      <c r="A20" s="133" t="s">
        <v>649</v>
      </c>
      <c r="B20" s="134" t="s">
        <v>45</v>
      </c>
      <c r="C20" s="133" t="s">
        <v>212</v>
      </c>
      <c r="D20" s="134" t="s">
        <v>651</v>
      </c>
      <c r="E20" s="134" t="s">
        <v>650</v>
      </c>
      <c r="F20" s="136" t="s">
        <v>652</v>
      </c>
      <c r="G20" s="134" t="s">
        <v>11</v>
      </c>
      <c r="H20" s="134" t="s">
        <v>8</v>
      </c>
      <c r="I20" s="133" t="s">
        <v>217</v>
      </c>
      <c r="J20" s="220" t="s">
        <v>217</v>
      </c>
      <c r="K20" s="133" t="s">
        <v>8</v>
      </c>
      <c r="L20" s="134">
        <v>2010</v>
      </c>
      <c r="M20" s="221">
        <v>19260</v>
      </c>
      <c r="N20" s="135">
        <v>1</v>
      </c>
      <c r="O20" s="135">
        <v>0</v>
      </c>
      <c r="P20" s="135">
        <v>0</v>
      </c>
      <c r="Q20" s="135">
        <v>1</v>
      </c>
      <c r="R20" s="134" t="s">
        <v>107</v>
      </c>
    </row>
    <row r="21" spans="1:18" ht="45" customHeight="1">
      <c r="A21" s="133" t="s">
        <v>463</v>
      </c>
      <c r="B21" s="134" t="s">
        <v>50</v>
      </c>
      <c r="C21" s="133" t="s">
        <v>18</v>
      </c>
      <c r="D21" s="134" t="s">
        <v>464</v>
      </c>
      <c r="E21" s="134" t="s">
        <v>648</v>
      </c>
      <c r="F21" s="136" t="s">
        <v>465</v>
      </c>
      <c r="G21" s="134" t="s">
        <v>11</v>
      </c>
      <c r="H21" s="134" t="s">
        <v>8</v>
      </c>
      <c r="I21" s="133" t="s">
        <v>217</v>
      </c>
      <c r="J21" s="220" t="s">
        <v>217</v>
      </c>
      <c r="K21" s="133" t="s">
        <v>8</v>
      </c>
      <c r="L21" s="134">
        <v>2010</v>
      </c>
      <c r="M21" s="221">
        <v>2086089</v>
      </c>
      <c r="N21" s="135">
        <v>1</v>
      </c>
      <c r="O21" s="135">
        <v>0</v>
      </c>
      <c r="P21" s="135">
        <v>1</v>
      </c>
      <c r="Q21" s="135">
        <v>0</v>
      </c>
      <c r="R21" s="134" t="s">
        <v>55</v>
      </c>
    </row>
    <row r="22" spans="1:18" ht="45" customHeight="1">
      <c r="A22" s="133" t="s">
        <v>457</v>
      </c>
      <c r="B22" s="134" t="s">
        <v>458</v>
      </c>
      <c r="C22" s="133" t="s">
        <v>10</v>
      </c>
      <c r="D22" s="133" t="s">
        <v>460</v>
      </c>
      <c r="E22" s="134" t="s">
        <v>461</v>
      </c>
      <c r="F22" s="136" t="s">
        <v>459</v>
      </c>
      <c r="G22" s="134" t="s">
        <v>11</v>
      </c>
      <c r="H22" s="134" t="s">
        <v>8</v>
      </c>
      <c r="I22" s="133" t="s">
        <v>217</v>
      </c>
      <c r="J22" s="220" t="s">
        <v>217</v>
      </c>
      <c r="K22" s="134" t="s">
        <v>11</v>
      </c>
      <c r="L22" s="134">
        <v>2017</v>
      </c>
      <c r="M22" s="221">
        <v>4378506</v>
      </c>
      <c r="N22" s="135">
        <v>1</v>
      </c>
      <c r="O22" s="135">
        <v>0</v>
      </c>
      <c r="P22" s="135">
        <v>0</v>
      </c>
      <c r="Q22" s="135">
        <v>1</v>
      </c>
      <c r="R22" s="134" t="s">
        <v>462</v>
      </c>
    </row>
    <row r="23" spans="1:18" ht="45" customHeight="1">
      <c r="A23" s="133" t="s">
        <v>591</v>
      </c>
      <c r="B23" s="134" t="s">
        <v>289</v>
      </c>
      <c r="C23" s="133" t="s">
        <v>10</v>
      </c>
      <c r="D23" s="133" t="s">
        <v>592</v>
      </c>
      <c r="E23" s="134" t="s">
        <v>593</v>
      </c>
      <c r="F23" s="136" t="s">
        <v>594</v>
      </c>
      <c r="G23" s="134" t="s">
        <v>11</v>
      </c>
      <c r="H23" s="134" t="s">
        <v>8</v>
      </c>
      <c r="I23" s="133" t="s">
        <v>217</v>
      </c>
      <c r="J23" s="220" t="s">
        <v>217</v>
      </c>
      <c r="K23" s="133" t="s">
        <v>8</v>
      </c>
      <c r="L23" s="134">
        <v>2014</v>
      </c>
      <c r="M23" s="221">
        <v>82069</v>
      </c>
      <c r="N23" s="135">
        <v>1</v>
      </c>
      <c r="O23" s="135">
        <v>0</v>
      </c>
      <c r="P23" s="135">
        <v>0</v>
      </c>
      <c r="Q23" s="135">
        <v>1</v>
      </c>
      <c r="R23" s="134" t="s">
        <v>201</v>
      </c>
    </row>
    <row r="24" spans="1:18" ht="45" customHeight="1">
      <c r="A24" s="133" t="s">
        <v>313</v>
      </c>
      <c r="B24" s="134" t="s">
        <v>21</v>
      </c>
      <c r="C24" s="133" t="s">
        <v>10</v>
      </c>
      <c r="D24" s="134" t="s">
        <v>715</v>
      </c>
      <c r="E24" s="133" t="s">
        <v>314</v>
      </c>
      <c r="F24" s="136" t="s">
        <v>595</v>
      </c>
      <c r="G24" s="134" t="s">
        <v>11</v>
      </c>
      <c r="H24" s="134" t="s">
        <v>8</v>
      </c>
      <c r="I24" s="133" t="s">
        <v>217</v>
      </c>
      <c r="J24" s="220" t="s">
        <v>217</v>
      </c>
      <c r="K24" s="133" t="s">
        <v>8</v>
      </c>
      <c r="L24" s="133">
        <v>2012</v>
      </c>
      <c r="M24" s="221">
        <v>2278</v>
      </c>
      <c r="N24" s="135">
        <v>1</v>
      </c>
      <c r="O24" s="135">
        <v>0</v>
      </c>
      <c r="P24" s="135">
        <v>0</v>
      </c>
      <c r="Q24" s="135">
        <v>1</v>
      </c>
      <c r="R24" s="134" t="s">
        <v>298</v>
      </c>
    </row>
    <row r="25" spans="1:18" ht="45" customHeight="1">
      <c r="A25" s="133" t="s">
        <v>640</v>
      </c>
      <c r="B25" s="134" t="s">
        <v>45</v>
      </c>
      <c r="C25" s="133" t="s">
        <v>18</v>
      </c>
      <c r="D25" s="134" t="s">
        <v>641</v>
      </c>
      <c r="E25" s="134" t="s">
        <v>643</v>
      </c>
      <c r="F25" s="136" t="s">
        <v>642</v>
      </c>
      <c r="G25" s="134" t="s">
        <v>11</v>
      </c>
      <c r="H25" s="134" t="s">
        <v>8</v>
      </c>
      <c r="I25" s="133" t="s">
        <v>217</v>
      </c>
      <c r="J25" s="220" t="s">
        <v>217</v>
      </c>
      <c r="K25" s="134" t="s">
        <v>11</v>
      </c>
      <c r="L25" s="133">
        <v>2017</v>
      </c>
      <c r="M25" s="221">
        <v>4354646</v>
      </c>
      <c r="N25" s="135">
        <v>1</v>
      </c>
      <c r="O25" s="135">
        <v>0</v>
      </c>
      <c r="P25" s="135">
        <v>0</v>
      </c>
      <c r="Q25" s="135">
        <v>1</v>
      </c>
      <c r="R25" s="134" t="s">
        <v>107</v>
      </c>
    </row>
    <row r="26" spans="1:18" ht="45" customHeight="1">
      <c r="A26" s="133" t="s">
        <v>477</v>
      </c>
      <c r="B26" s="134" t="s">
        <v>478</v>
      </c>
      <c r="C26" s="133" t="s">
        <v>10</v>
      </c>
      <c r="D26" s="134" t="s">
        <v>597</v>
      </c>
      <c r="E26" s="134" t="s">
        <v>598</v>
      </c>
      <c r="F26" s="136" t="s">
        <v>596</v>
      </c>
      <c r="G26" s="134" t="s">
        <v>11</v>
      </c>
      <c r="H26" s="134" t="s">
        <v>8</v>
      </c>
      <c r="I26" s="133" t="s">
        <v>217</v>
      </c>
      <c r="J26" s="220" t="s">
        <v>217</v>
      </c>
      <c r="K26" s="133" t="s">
        <v>8</v>
      </c>
      <c r="L26" s="134">
        <v>2007</v>
      </c>
      <c r="M26" s="221">
        <v>38212</v>
      </c>
      <c r="N26" s="135">
        <v>1</v>
      </c>
      <c r="O26" s="135">
        <v>0</v>
      </c>
      <c r="P26" s="135">
        <v>0</v>
      </c>
      <c r="Q26" s="135">
        <v>1</v>
      </c>
      <c r="R26" s="134" t="s">
        <v>211</v>
      </c>
    </row>
    <row r="27" spans="1:18" s="118" customFormat="1" ht="45" customHeight="1" thickBot="1">
      <c r="A27" s="141" t="s">
        <v>814</v>
      </c>
      <c r="B27" s="132" t="s">
        <v>72</v>
      </c>
      <c r="C27" s="141" t="s">
        <v>18</v>
      </c>
      <c r="D27" s="132" t="s">
        <v>315</v>
      </c>
      <c r="E27" s="132" t="s">
        <v>466</v>
      </c>
      <c r="F27" s="142" t="s">
        <v>316</v>
      </c>
      <c r="G27" s="132" t="s">
        <v>11</v>
      </c>
      <c r="H27" s="132" t="s">
        <v>8</v>
      </c>
      <c r="I27" s="141" t="s">
        <v>217</v>
      </c>
      <c r="J27" s="225" t="s">
        <v>217</v>
      </c>
      <c r="K27" s="141" t="s">
        <v>8</v>
      </c>
      <c r="L27" s="132">
        <v>2015</v>
      </c>
      <c r="M27" s="226">
        <v>3156</v>
      </c>
      <c r="N27" s="227">
        <v>1</v>
      </c>
      <c r="O27" s="227">
        <v>0</v>
      </c>
      <c r="P27" s="227">
        <v>0</v>
      </c>
      <c r="Q27" s="227">
        <v>1</v>
      </c>
      <c r="R27" s="132" t="s">
        <v>121</v>
      </c>
    </row>
    <row r="28" spans="1:18" ht="17" thickTop="1">
      <c r="A28" s="133"/>
      <c r="B28" s="134"/>
      <c r="C28" s="143"/>
      <c r="D28" s="134"/>
      <c r="E28" s="134"/>
      <c r="F28" s="134"/>
      <c r="G28" s="134"/>
      <c r="H28" s="144"/>
      <c r="I28" s="137"/>
      <c r="J28" s="145"/>
      <c r="K28" s="134"/>
      <c r="L28" s="134"/>
      <c r="M28" s="143"/>
      <c r="N28" s="134"/>
      <c r="O28" s="134"/>
      <c r="P28" s="134"/>
      <c r="Q28" s="134"/>
      <c r="R28" s="134"/>
    </row>
    <row r="29" spans="1:18">
      <c r="A29" s="146">
        <f>COUNTIF(A3:A27, "*")</f>
        <v>25</v>
      </c>
      <c r="B29" s="135"/>
      <c r="C29" s="135"/>
      <c r="D29" s="135"/>
      <c r="E29" s="135"/>
      <c r="F29" s="135"/>
      <c r="G29" s="146">
        <f>COUNTIF(G3:G28, "Yes")</f>
        <v>22</v>
      </c>
      <c r="H29" s="146">
        <f>COUNTIF(H3:H28, "Yes")</f>
        <v>2</v>
      </c>
      <c r="I29" s="146"/>
      <c r="J29" s="147">
        <f>SUM('BP - Retirements'!E82)</f>
        <v>26694</v>
      </c>
      <c r="K29" s="146">
        <f>COUNTIF(K3:K28, "Yes")</f>
        <v>2</v>
      </c>
      <c r="L29" s="135"/>
      <c r="M29" s="146"/>
      <c r="N29" s="146">
        <f>SUM(N3:N27)</f>
        <v>25</v>
      </c>
      <c r="O29" s="146">
        <f>SUM(O3:O27)</f>
        <v>0</v>
      </c>
      <c r="P29" s="146">
        <f>SUM(P3:P27)</f>
        <v>3</v>
      </c>
      <c r="Q29" s="146">
        <f>SUM(Q3:Q27)</f>
        <v>22</v>
      </c>
      <c r="R29" s="135"/>
    </row>
    <row r="30" spans="1:18">
      <c r="A30" s="148" t="s">
        <v>7</v>
      </c>
      <c r="B30" s="135"/>
      <c r="C30" s="135"/>
      <c r="D30" s="135"/>
      <c r="E30" s="135"/>
      <c r="F30" s="135"/>
      <c r="G30" s="148" t="s">
        <v>620</v>
      </c>
      <c r="H30" s="149" t="s">
        <v>620</v>
      </c>
      <c r="I30" s="135"/>
      <c r="J30" s="150" t="s">
        <v>6</v>
      </c>
      <c r="K30" s="149" t="s">
        <v>480</v>
      </c>
      <c r="L30" s="135"/>
      <c r="M30" s="146"/>
      <c r="N30" s="148" t="s">
        <v>5</v>
      </c>
      <c r="O30" s="148" t="s">
        <v>4</v>
      </c>
      <c r="P30" s="148" t="s">
        <v>3</v>
      </c>
      <c r="Q30" s="148" t="s">
        <v>2</v>
      </c>
      <c r="R30" s="135"/>
    </row>
    <row r="31" spans="1:18">
      <c r="A31" s="135"/>
      <c r="B31" s="135"/>
      <c r="C31" s="135"/>
      <c r="D31" s="135"/>
      <c r="E31" s="135"/>
      <c r="F31" s="135"/>
      <c r="G31" s="146">
        <f>COUNTIF(G3:G28, "No")</f>
        <v>2</v>
      </c>
      <c r="H31" s="146">
        <f>COUNTIF(H3:H28, "No")</f>
        <v>22</v>
      </c>
      <c r="I31" s="135"/>
      <c r="J31" s="151"/>
      <c r="K31" s="146">
        <f>COUNTIF(K3:K28, "No")</f>
        <v>22</v>
      </c>
      <c r="L31" s="135"/>
      <c r="M31" s="146"/>
      <c r="N31" s="146">
        <f>COUNTIFS(N3:N27, "1",P3:P27, "1" )</f>
        <v>3</v>
      </c>
      <c r="O31" s="146">
        <f>COUNTIFS(O3:O27, "1",P3:P27, "1" )</f>
        <v>0</v>
      </c>
      <c r="P31" s="135"/>
      <c r="Q31" s="146">
        <f>COUNTIFS(N3:N27, "1",Q3:Q27, "1" )</f>
        <v>22</v>
      </c>
      <c r="R31" s="135"/>
    </row>
    <row r="32" spans="1:18">
      <c r="A32" s="135"/>
      <c r="B32" s="135"/>
      <c r="C32" s="135"/>
      <c r="D32" s="135"/>
      <c r="E32" s="135"/>
      <c r="F32" s="135"/>
      <c r="G32" s="148" t="s">
        <v>621</v>
      </c>
      <c r="H32" s="149" t="s">
        <v>621</v>
      </c>
      <c r="I32" s="135"/>
      <c r="J32" s="151"/>
      <c r="K32" s="149" t="s">
        <v>481</v>
      </c>
      <c r="L32" s="135"/>
      <c r="M32" s="135"/>
      <c r="N32" s="148" t="s">
        <v>446</v>
      </c>
      <c r="O32" s="148" t="s">
        <v>447</v>
      </c>
      <c r="P32" s="135"/>
      <c r="Q32" s="148" t="s">
        <v>448</v>
      </c>
      <c r="R32" s="135"/>
    </row>
    <row r="33" spans="1:18">
      <c r="A33" s="135"/>
      <c r="B33" s="135"/>
      <c r="C33" s="135"/>
      <c r="D33" s="135"/>
      <c r="E33" s="135"/>
      <c r="F33" s="135"/>
      <c r="G33" s="146">
        <f>COUNTIFS(H3:H28, "No", G3:G28, "Yes" )</f>
        <v>22</v>
      </c>
      <c r="H33" s="146">
        <f>COUNTIFS(H3:H28, "Yes", G3:G28, "No" )</f>
        <v>2</v>
      </c>
      <c r="I33" s="135"/>
      <c r="J33" s="151"/>
      <c r="K33" s="135"/>
      <c r="L33" s="135"/>
      <c r="M33" s="135"/>
      <c r="N33" s="135"/>
      <c r="O33" s="135"/>
      <c r="P33" s="135"/>
      <c r="Q33" s="135"/>
      <c r="R33" s="135"/>
    </row>
    <row r="34" spans="1:18" ht="30">
      <c r="A34" s="135"/>
      <c r="B34" s="135"/>
      <c r="C34" s="135"/>
      <c r="D34" s="135"/>
      <c r="E34" s="135"/>
      <c r="F34" s="135"/>
      <c r="G34" s="149" t="s">
        <v>623</v>
      </c>
      <c r="H34" s="149" t="s">
        <v>622</v>
      </c>
      <c r="I34" s="135"/>
      <c r="J34" s="151"/>
      <c r="K34" s="135"/>
      <c r="L34" s="135"/>
      <c r="M34" s="135"/>
      <c r="N34" s="135"/>
      <c r="O34" s="135"/>
      <c r="P34" s="135"/>
      <c r="Q34" s="135"/>
      <c r="R34" s="135"/>
    </row>
    <row r="35" spans="1:18">
      <c r="A35" s="135"/>
      <c r="B35" s="135"/>
      <c r="C35" s="135"/>
      <c r="D35" s="135"/>
      <c r="E35" s="135"/>
      <c r="F35" s="135"/>
      <c r="G35" s="135"/>
      <c r="H35" s="135"/>
      <c r="I35" s="135"/>
      <c r="J35" s="151"/>
      <c r="K35" s="135"/>
      <c r="L35" s="135"/>
      <c r="M35" s="135"/>
      <c r="N35" s="135"/>
      <c r="O35" s="135"/>
      <c r="P35" s="135"/>
      <c r="Q35" s="135"/>
      <c r="R35" s="135"/>
    </row>
    <row r="36" spans="1:18">
      <c r="A36" s="1"/>
      <c r="H36" s="1"/>
      <c r="K36" s="1"/>
      <c r="L36" s="1"/>
      <c r="M36" s="1"/>
    </row>
    <row r="37" spans="1:18">
      <c r="A37" s="1"/>
      <c r="H37" s="1"/>
      <c r="K37" s="1"/>
      <c r="L37" s="1"/>
      <c r="M37" s="1"/>
    </row>
    <row r="38" spans="1:18">
      <c r="H38" s="1"/>
      <c r="K38" s="1"/>
      <c r="L38" s="1"/>
      <c r="M38" s="1"/>
    </row>
  </sheetData>
  <autoFilter ref="A2:R27" xr:uid="{B98E7707-9A8D-FF40-B0BD-9B5822AAE70E}"/>
  <phoneticPr fontId="2"/>
  <hyperlinks>
    <hyperlink ref="F9" r:id="rId1" xr:uid="{550CF0B1-4FAF-7A41-BDA2-7EF7F503C540}"/>
    <hyperlink ref="F4" r:id="rId2" xr:uid="{88EFB799-CB8B-7D4B-951A-DD5FA6EE6D53}"/>
    <hyperlink ref="F16" r:id="rId3" xr:uid="{9D9B776E-C1E4-A741-933B-CD6731CBA18F}"/>
    <hyperlink ref="F12" r:id="rId4" xr:uid="{88D4B636-2572-214C-A897-066B05D87757}"/>
    <hyperlink ref="F24" r:id="rId5" xr:uid="{C8D845EC-BE2D-954D-B5BF-AB0C6D258F5F}"/>
    <hyperlink ref="F27" r:id="rId6" xr:uid="{4B06E23C-2A74-6F48-9991-921664C60A20}"/>
    <hyperlink ref="F22" r:id="rId7" xr:uid="{52B487A9-4304-6841-AE81-84368B0FFA62}"/>
    <hyperlink ref="F21" r:id="rId8" xr:uid="{C42D02C2-037F-E643-BA3D-E1C9D223C03D}"/>
    <hyperlink ref="F15" r:id="rId9" xr:uid="{F8622F07-47E1-2743-A4F8-88CF9611FAAD}"/>
    <hyperlink ref="F11" r:id="rId10" xr:uid="{0112290B-6FF4-E44B-865A-33639988C1F2}"/>
    <hyperlink ref="F10" r:id="rId11" xr:uid="{0903038A-266C-C64D-9B31-BAFE2F12D5C4}"/>
    <hyperlink ref="F23" r:id="rId12" xr:uid="{C9AA8071-CC2C-4947-BA4F-3F09DB883ED8}"/>
    <hyperlink ref="F26" r:id="rId13" xr:uid="{E3B8749E-3419-1C47-A59D-AF7258CE7B3C}"/>
    <hyperlink ref="F6" r:id="rId14" xr:uid="{95288BA6-C4F1-C64E-B2CC-2034CE656C59}"/>
    <hyperlink ref="F18" r:id="rId15" xr:uid="{6B4A4186-897D-1A4D-B9DF-A48905B8EEFC}"/>
    <hyperlink ref="F17" r:id="rId16" xr:uid="{B6DD29EF-C6D3-EB47-8995-E883F3129F70}"/>
    <hyperlink ref="F14" r:id="rId17" xr:uid="{DECD6CBC-2B14-474E-BCE1-555C8997FEF5}"/>
    <hyperlink ref="F7" r:id="rId18" xr:uid="{8E6D1FF0-7D55-6742-AEC0-595F434B5A48}"/>
    <hyperlink ref="F3" r:id="rId19" xr:uid="{11939E27-5A84-DF40-9565-02391AFE776B}"/>
    <hyperlink ref="F13" r:id="rId20" xr:uid="{D0B7E188-EF3E-C54E-A303-B5CDECD7A591}"/>
    <hyperlink ref="F25" r:id="rId21" xr:uid="{09895D4A-2A38-004E-A2AF-B5C8334BD281}"/>
    <hyperlink ref="F8" r:id="rId22" xr:uid="{0D36BBEB-FEE2-BB49-914C-2E146F0E5798}"/>
    <hyperlink ref="F20" r:id="rId23" xr:uid="{A41A89E8-8CB8-8546-B9A6-7F386F885572}"/>
    <hyperlink ref="F19" r:id="rId24" xr:uid="{47584DF2-A257-7242-A60D-2B9279CFA432}"/>
  </hyperlinks>
  <pageMargins left="0.7" right="0.7" top="0.75" bottom="0.75" header="0.3" footer="0.3"/>
  <pageSetup paperSize="9" orientation="portrait" horizontalDpi="0" verticalDpi="0"/>
  <legacyDrawing r:id="rId2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2EAE-63A4-C747-8B42-CFCF31115521}">
  <sheetPr>
    <tabColor rgb="FF00B050"/>
  </sheetPr>
  <dimension ref="A1:J95"/>
  <sheetViews>
    <sheetView zoomScale="125" workbookViewId="0">
      <pane ySplit="1" topLeftCell="A2" activePane="bottomLeft" state="frozen"/>
      <selection pane="bottomLeft" activeCell="F1" sqref="F1"/>
    </sheetView>
  </sheetViews>
  <sheetFormatPr baseColWidth="10" defaultColWidth="10" defaultRowHeight="14"/>
  <cols>
    <col min="1" max="1" width="51.5703125" style="7" customWidth="1"/>
    <col min="2" max="2" width="9.28515625" style="7" customWidth="1"/>
    <col min="3" max="3" width="10.42578125" style="7" customWidth="1"/>
    <col min="4" max="4" width="16.42578125" style="28" customWidth="1"/>
    <col min="5" max="5" width="11" style="19" customWidth="1"/>
    <col min="6" max="6" width="16.42578125" style="19" customWidth="1"/>
    <col min="7" max="7" width="10.7109375" style="19" customWidth="1"/>
    <col min="8" max="8" width="8.5703125" style="10" customWidth="1"/>
    <col min="9" max="9" width="25.28515625" style="7" customWidth="1"/>
    <col min="10" max="10" width="16.42578125" style="7" customWidth="1"/>
    <col min="11" max="16384" width="10" style="7"/>
  </cols>
  <sheetData>
    <row r="1" spans="1:10" s="33" customFormat="1" ht="60" customHeight="1">
      <c r="A1" s="121" t="s">
        <v>220</v>
      </c>
      <c r="B1" s="55" t="s">
        <v>286</v>
      </c>
      <c r="C1" s="90" t="s">
        <v>695</v>
      </c>
      <c r="D1" s="57" t="s">
        <v>285</v>
      </c>
      <c r="E1" s="56" t="s">
        <v>747</v>
      </c>
      <c r="F1" s="56" t="s">
        <v>751</v>
      </c>
      <c r="G1" s="56" t="s">
        <v>686</v>
      </c>
      <c r="H1" s="58" t="s">
        <v>284</v>
      </c>
      <c r="I1" s="55" t="s">
        <v>705</v>
      </c>
      <c r="J1" s="55" t="s">
        <v>744</v>
      </c>
    </row>
    <row r="2" spans="1:10" ht="18.25" customHeight="1">
      <c r="A2" s="6"/>
      <c r="B2" s="6"/>
      <c r="E2" s="23"/>
      <c r="F2" s="23"/>
      <c r="I2" s="6"/>
      <c r="J2" s="6"/>
    </row>
    <row r="3" spans="1:10" ht="18.25" customHeight="1">
      <c r="A3" s="45" t="s">
        <v>633</v>
      </c>
      <c r="B3" s="64" t="s">
        <v>630</v>
      </c>
      <c r="C3" s="44">
        <v>2951</v>
      </c>
      <c r="D3" s="66" t="s">
        <v>657</v>
      </c>
      <c r="E3" s="44"/>
      <c r="F3" s="62">
        <v>23201</v>
      </c>
      <c r="G3" s="62"/>
      <c r="H3" s="67" t="s">
        <v>287</v>
      </c>
      <c r="I3" s="67"/>
      <c r="J3" s="67" t="s">
        <v>678</v>
      </c>
    </row>
    <row r="4" spans="1:10" ht="18.25" customHeight="1" thickBot="1">
      <c r="A4" s="47" t="s">
        <v>278</v>
      </c>
      <c r="B4" s="47"/>
      <c r="C4" s="52"/>
      <c r="D4" s="49"/>
      <c r="E4" s="50"/>
      <c r="F4" s="50"/>
      <c r="G4" s="48">
        <f>SUM(E3:F3)</f>
        <v>23201</v>
      </c>
      <c r="H4" s="50"/>
      <c r="I4" s="50"/>
      <c r="J4" s="50"/>
    </row>
    <row r="5" spans="1:10" ht="18.25" customHeight="1" thickTop="1">
      <c r="A5" s="6"/>
      <c r="B5" s="6"/>
      <c r="I5" s="6"/>
      <c r="J5" s="6"/>
    </row>
    <row r="6" spans="1:10" ht="18.25" customHeight="1">
      <c r="A6" s="45" t="s">
        <v>700</v>
      </c>
      <c r="B6" s="64" t="s">
        <v>630</v>
      </c>
      <c r="C6" s="44">
        <v>7413</v>
      </c>
      <c r="D6" s="66" t="s">
        <v>656</v>
      </c>
      <c r="E6" s="44"/>
      <c r="F6" s="62">
        <v>383747</v>
      </c>
      <c r="G6" s="62"/>
      <c r="H6" s="67" t="s">
        <v>287</v>
      </c>
      <c r="I6" s="67"/>
      <c r="J6" s="67" t="s">
        <v>678</v>
      </c>
    </row>
    <row r="7" spans="1:10" ht="18.25" customHeight="1" thickBot="1">
      <c r="A7" s="47" t="s">
        <v>278</v>
      </c>
      <c r="B7" s="47"/>
      <c r="C7" s="52"/>
      <c r="D7" s="49"/>
      <c r="E7" s="50"/>
      <c r="F7" s="50"/>
      <c r="G7" s="48">
        <f>SUM(E6:F6)</f>
        <v>383747</v>
      </c>
      <c r="H7" s="50"/>
      <c r="I7" s="50"/>
      <c r="J7" s="50"/>
    </row>
    <row r="8" spans="1:10" ht="18.25" customHeight="1" thickTop="1">
      <c r="A8" s="6"/>
      <c r="B8" s="6"/>
      <c r="E8" s="23"/>
      <c r="F8" s="23"/>
      <c r="H8" s="23"/>
      <c r="I8" s="23"/>
      <c r="J8" s="23"/>
    </row>
    <row r="9" spans="1:10" ht="18.25" customHeight="1">
      <c r="A9" s="70" t="s">
        <v>288</v>
      </c>
      <c r="B9" s="64" t="s">
        <v>283</v>
      </c>
      <c r="C9" s="44">
        <v>1052</v>
      </c>
      <c r="D9" s="64" t="s">
        <v>439</v>
      </c>
      <c r="E9" s="76">
        <v>1522</v>
      </c>
      <c r="F9" s="77"/>
      <c r="G9" s="72"/>
      <c r="H9" s="72"/>
      <c r="I9" s="78" t="s">
        <v>442</v>
      </c>
      <c r="J9" s="44" t="s">
        <v>660</v>
      </c>
    </row>
    <row r="10" spans="1:10" ht="18.25" customHeight="1">
      <c r="A10" s="24"/>
      <c r="B10" s="24"/>
      <c r="C10" s="36"/>
      <c r="D10" s="24" t="s">
        <v>439</v>
      </c>
      <c r="E10" s="79">
        <v>2234</v>
      </c>
      <c r="F10" s="80"/>
      <c r="G10" s="26"/>
      <c r="H10" s="26"/>
      <c r="I10" s="81" t="s">
        <v>442</v>
      </c>
      <c r="J10" s="7" t="s">
        <v>660</v>
      </c>
    </row>
    <row r="11" spans="1:10" ht="18.25" customHeight="1">
      <c r="A11" s="24"/>
      <c r="B11" s="24"/>
      <c r="C11" s="36"/>
      <c r="D11" s="24" t="s">
        <v>439</v>
      </c>
      <c r="E11" s="79">
        <v>5054</v>
      </c>
      <c r="F11" s="80"/>
      <c r="G11" s="26"/>
      <c r="H11" s="26"/>
      <c r="I11" s="81" t="s">
        <v>442</v>
      </c>
      <c r="J11" s="7" t="s">
        <v>660</v>
      </c>
    </row>
    <row r="12" spans="1:10" ht="18.25" customHeight="1">
      <c r="A12" s="24"/>
      <c r="B12" s="24"/>
      <c r="C12" s="36"/>
      <c r="D12" s="24" t="s">
        <v>439</v>
      </c>
      <c r="E12" s="79">
        <v>8961</v>
      </c>
      <c r="F12" s="80"/>
      <c r="G12" s="26"/>
      <c r="H12" s="26"/>
      <c r="I12" s="81" t="s">
        <v>442</v>
      </c>
      <c r="J12" s="7" t="s">
        <v>660</v>
      </c>
    </row>
    <row r="13" spans="1:10" ht="18.25" customHeight="1" thickBot="1">
      <c r="A13" s="73" t="s">
        <v>278</v>
      </c>
      <c r="B13" s="73"/>
      <c r="C13" s="74"/>
      <c r="D13" s="73"/>
      <c r="E13" s="74"/>
      <c r="F13" s="52"/>
      <c r="G13" s="74">
        <f>SUM(E9:E12)</f>
        <v>17771</v>
      </c>
      <c r="H13" s="82"/>
      <c r="I13" s="75"/>
      <c r="J13" s="73"/>
    </row>
    <row r="14" spans="1:10" ht="18.25" customHeight="1" thickTop="1">
      <c r="A14" s="6"/>
      <c r="B14" s="6"/>
      <c r="E14" s="23"/>
      <c r="F14" s="23"/>
      <c r="H14" s="23"/>
      <c r="I14" s="23"/>
      <c r="J14" s="23"/>
    </row>
    <row r="15" spans="1:10" ht="18.25" customHeight="1">
      <c r="A15" s="70" t="s">
        <v>701</v>
      </c>
      <c r="B15" s="64" t="s">
        <v>630</v>
      </c>
      <c r="C15" s="44">
        <v>5947</v>
      </c>
      <c r="D15" s="66" t="s">
        <v>675</v>
      </c>
      <c r="E15" s="44"/>
      <c r="F15" s="62">
        <v>141633</v>
      </c>
      <c r="G15" s="62"/>
      <c r="H15" s="67" t="s">
        <v>287</v>
      </c>
      <c r="I15" s="67"/>
      <c r="J15" s="67" t="s">
        <v>678</v>
      </c>
    </row>
    <row r="16" spans="1:10" ht="18.25" customHeight="1" thickBot="1">
      <c r="A16" s="47" t="s">
        <v>278</v>
      </c>
      <c r="B16" s="47"/>
      <c r="C16" s="52"/>
      <c r="D16" s="49"/>
      <c r="E16" s="50"/>
      <c r="F16" s="50"/>
      <c r="G16" s="48">
        <f>SUM(E15:F15)</f>
        <v>141633</v>
      </c>
      <c r="H16" s="50"/>
      <c r="I16" s="50"/>
      <c r="J16" s="50"/>
    </row>
    <row r="17" spans="1:10" ht="18.25" customHeight="1" thickTop="1">
      <c r="A17" s="6"/>
      <c r="B17" s="6"/>
      <c r="E17" s="23"/>
      <c r="F17" s="23"/>
      <c r="H17" s="23"/>
      <c r="I17" s="23"/>
      <c r="J17" s="23"/>
    </row>
    <row r="18" spans="1:10" ht="18.25" customHeight="1">
      <c r="A18" s="70" t="s">
        <v>644</v>
      </c>
      <c r="B18" s="64" t="s">
        <v>632</v>
      </c>
      <c r="C18" s="44">
        <v>1216</v>
      </c>
      <c r="D18" s="66" t="s">
        <v>657</v>
      </c>
      <c r="E18" s="44"/>
      <c r="F18" s="62">
        <v>81491</v>
      </c>
      <c r="G18" s="62"/>
      <c r="H18" s="67" t="s">
        <v>287</v>
      </c>
      <c r="I18" s="67"/>
      <c r="J18" s="67" t="s">
        <v>678</v>
      </c>
    </row>
    <row r="19" spans="1:10" ht="18.25" customHeight="1" thickBot="1">
      <c r="A19" s="47" t="s">
        <v>278</v>
      </c>
      <c r="B19" s="47"/>
      <c r="C19" s="52"/>
      <c r="D19" s="49"/>
      <c r="E19" s="50"/>
      <c r="F19" s="50"/>
      <c r="G19" s="48">
        <f>SUM(E18:F18)</f>
        <v>81491</v>
      </c>
      <c r="H19" s="50"/>
      <c r="I19" s="50"/>
      <c r="J19" s="50"/>
    </row>
    <row r="20" spans="1:10" ht="18.25" customHeight="1" thickTop="1">
      <c r="A20" s="6"/>
      <c r="B20" s="6"/>
      <c r="E20" s="23"/>
      <c r="F20" s="23"/>
      <c r="H20" s="23"/>
      <c r="I20" s="23"/>
      <c r="J20" s="23"/>
    </row>
    <row r="21" spans="1:10" ht="18.25" customHeight="1">
      <c r="A21" s="70" t="s">
        <v>702</v>
      </c>
      <c r="B21" s="64" t="s">
        <v>630</v>
      </c>
      <c r="C21" s="44">
        <v>6985</v>
      </c>
      <c r="D21" s="66" t="s">
        <v>675</v>
      </c>
      <c r="E21" s="44"/>
      <c r="F21" s="62">
        <v>573552</v>
      </c>
      <c r="G21" s="62"/>
      <c r="H21" s="67" t="s">
        <v>287</v>
      </c>
      <c r="I21" s="67"/>
      <c r="J21" s="67" t="s">
        <v>678</v>
      </c>
    </row>
    <row r="22" spans="1:10" ht="18.25" customHeight="1" thickBot="1">
      <c r="A22" s="47" t="s">
        <v>278</v>
      </c>
      <c r="B22" s="47"/>
      <c r="C22" s="52"/>
      <c r="D22" s="49"/>
      <c r="E22" s="50"/>
      <c r="F22" s="50"/>
      <c r="G22" s="48">
        <f>SUM(E21:F21)</f>
        <v>573552</v>
      </c>
      <c r="H22" s="50"/>
      <c r="I22" s="50"/>
      <c r="J22" s="50"/>
    </row>
    <row r="23" spans="1:10" ht="18.25" customHeight="1" thickTop="1">
      <c r="A23" s="6"/>
      <c r="B23" s="6"/>
      <c r="E23" s="23"/>
      <c r="F23" s="23"/>
      <c r="H23" s="23"/>
      <c r="I23" s="23"/>
      <c r="J23" s="23"/>
    </row>
    <row r="24" spans="1:10" ht="18.25" customHeight="1">
      <c r="A24" s="70" t="s">
        <v>294</v>
      </c>
      <c r="B24" s="64" t="s">
        <v>283</v>
      </c>
      <c r="C24" s="65">
        <v>606</v>
      </c>
      <c r="D24" s="64" t="s">
        <v>439</v>
      </c>
      <c r="E24" s="62">
        <v>2209</v>
      </c>
      <c r="F24" s="62"/>
      <c r="G24" s="72"/>
      <c r="H24" s="67" t="s">
        <v>287</v>
      </c>
      <c r="I24" s="64" t="s">
        <v>440</v>
      </c>
      <c r="J24" s="44" t="s">
        <v>660</v>
      </c>
    </row>
    <row r="25" spans="1:10" ht="18.25" customHeight="1">
      <c r="A25" s="24"/>
      <c r="B25" s="24"/>
      <c r="C25" s="39"/>
      <c r="D25" s="24" t="s">
        <v>439</v>
      </c>
      <c r="E25" s="36">
        <v>6714</v>
      </c>
      <c r="F25" s="36"/>
      <c r="G25" s="26"/>
      <c r="H25" s="37" t="s">
        <v>287</v>
      </c>
      <c r="I25" s="24" t="s">
        <v>441</v>
      </c>
      <c r="J25" s="7" t="s">
        <v>660</v>
      </c>
    </row>
    <row r="26" spans="1:10" ht="18.25" customHeight="1" thickBot="1">
      <c r="A26" s="84" t="s">
        <v>0</v>
      </c>
      <c r="B26" s="73"/>
      <c r="C26" s="85"/>
      <c r="D26" s="73"/>
      <c r="E26" s="74"/>
      <c r="F26" s="52"/>
      <c r="G26" s="74">
        <f>SUM(E24:E25)</f>
        <v>8923</v>
      </c>
      <c r="H26" s="75"/>
      <c r="I26" s="75"/>
      <c r="J26" s="73"/>
    </row>
    <row r="27" spans="1:10" ht="18.25" customHeight="1" thickTop="1">
      <c r="A27" s="6"/>
      <c r="B27" s="6"/>
      <c r="E27" s="23"/>
      <c r="F27" s="23"/>
      <c r="H27" s="23"/>
      <c r="I27" s="23"/>
      <c r="J27" s="23"/>
    </row>
    <row r="28" spans="1:10" ht="18.25" customHeight="1">
      <c r="A28" s="70" t="s">
        <v>472</v>
      </c>
      <c r="B28" s="64" t="s">
        <v>630</v>
      </c>
      <c r="C28" s="44">
        <v>2585</v>
      </c>
      <c r="D28" s="66" t="s">
        <v>675</v>
      </c>
      <c r="E28" s="44"/>
      <c r="F28" s="62">
        <v>50000</v>
      </c>
      <c r="G28" s="62"/>
      <c r="H28" s="67" t="s">
        <v>287</v>
      </c>
      <c r="I28" s="67"/>
      <c r="J28" s="67" t="s">
        <v>678</v>
      </c>
    </row>
    <row r="29" spans="1:10" ht="18.25" customHeight="1" thickBot="1">
      <c r="A29" s="47" t="s">
        <v>278</v>
      </c>
      <c r="B29" s="47"/>
      <c r="C29" s="52"/>
      <c r="D29" s="49"/>
      <c r="E29" s="50"/>
      <c r="F29" s="50"/>
      <c r="G29" s="48">
        <f>SUM(E28:F28)</f>
        <v>50000</v>
      </c>
      <c r="H29" s="50"/>
      <c r="I29" s="50"/>
      <c r="J29" s="50"/>
    </row>
    <row r="30" spans="1:10" ht="18.25" customHeight="1" thickTop="1">
      <c r="A30" s="6"/>
      <c r="B30" s="6"/>
      <c r="E30" s="23"/>
      <c r="F30" s="23"/>
      <c r="H30" s="23"/>
      <c r="I30" s="23"/>
      <c r="J30" s="23"/>
    </row>
    <row r="31" spans="1:10" ht="34" customHeight="1">
      <c r="A31" s="71" t="s">
        <v>703</v>
      </c>
      <c r="B31" s="64" t="s">
        <v>632</v>
      </c>
      <c r="C31" s="44">
        <v>438</v>
      </c>
      <c r="D31" s="66" t="s">
        <v>657</v>
      </c>
      <c r="E31" s="44"/>
      <c r="F31" s="62">
        <v>617560</v>
      </c>
      <c r="G31" s="62"/>
      <c r="H31" s="67" t="s">
        <v>287</v>
      </c>
      <c r="I31" s="67"/>
      <c r="J31" s="67" t="s">
        <v>678</v>
      </c>
    </row>
    <row r="32" spans="1:10" ht="18.25" customHeight="1" thickBot="1">
      <c r="A32" s="47" t="s">
        <v>278</v>
      </c>
      <c r="B32" s="47"/>
      <c r="C32" s="52"/>
      <c r="D32" s="49"/>
      <c r="E32" s="50"/>
      <c r="F32" s="50"/>
      <c r="G32" s="48">
        <f>SUM(E31:F31)</f>
        <v>617560</v>
      </c>
      <c r="H32" s="50"/>
      <c r="I32" s="50"/>
      <c r="J32" s="50"/>
    </row>
    <row r="33" spans="1:10" ht="18.25" customHeight="1" thickTop="1">
      <c r="A33" s="6"/>
      <c r="B33" s="6"/>
      <c r="E33" s="23"/>
      <c r="F33" s="23"/>
      <c r="H33" s="23"/>
      <c r="I33" s="23"/>
      <c r="J33" s="23"/>
    </row>
    <row r="34" spans="1:10" ht="18.25" customHeight="1">
      <c r="A34" s="70" t="s">
        <v>637</v>
      </c>
      <c r="B34" s="64" t="s">
        <v>655</v>
      </c>
      <c r="C34" s="44">
        <v>1174</v>
      </c>
      <c r="D34" s="66" t="s">
        <v>675</v>
      </c>
      <c r="E34" s="44"/>
      <c r="F34" s="62">
        <v>30189</v>
      </c>
      <c r="G34" s="62"/>
      <c r="H34" s="67" t="s">
        <v>287</v>
      </c>
      <c r="I34" s="67"/>
      <c r="J34" s="67" t="s">
        <v>678</v>
      </c>
    </row>
    <row r="35" spans="1:10" ht="18.25" customHeight="1" thickBot="1">
      <c r="A35" s="47" t="s">
        <v>278</v>
      </c>
      <c r="B35" s="47"/>
      <c r="C35" s="52"/>
      <c r="D35" s="49"/>
      <c r="E35" s="50"/>
      <c r="F35" s="50"/>
      <c r="G35" s="48">
        <f>SUM(E34:F34)</f>
        <v>30189</v>
      </c>
      <c r="H35" s="50"/>
      <c r="I35" s="50"/>
      <c r="J35" s="50"/>
    </row>
    <row r="36" spans="1:10" ht="18.25" customHeight="1" thickTop="1">
      <c r="A36" s="6"/>
      <c r="B36" s="6"/>
      <c r="E36" s="23"/>
      <c r="F36" s="23"/>
      <c r="H36" s="23"/>
      <c r="I36" s="23"/>
      <c r="J36" s="23"/>
    </row>
    <row r="37" spans="1:10" ht="18.25" customHeight="1">
      <c r="A37" s="70" t="s">
        <v>608</v>
      </c>
      <c r="B37" s="64" t="s">
        <v>632</v>
      </c>
      <c r="C37" s="44">
        <v>197</v>
      </c>
      <c r="D37" s="66" t="s">
        <v>657</v>
      </c>
      <c r="E37" s="44"/>
      <c r="F37" s="62">
        <v>115</v>
      </c>
      <c r="G37" s="62"/>
      <c r="H37" s="67" t="s">
        <v>287</v>
      </c>
      <c r="I37" s="67"/>
      <c r="J37" s="67" t="s">
        <v>678</v>
      </c>
    </row>
    <row r="38" spans="1:10" ht="18.25" customHeight="1" thickBot="1">
      <c r="A38" s="47" t="s">
        <v>278</v>
      </c>
      <c r="B38" s="47"/>
      <c r="C38" s="52"/>
      <c r="D38" s="49"/>
      <c r="E38" s="50"/>
      <c r="F38" s="50"/>
      <c r="G38" s="48">
        <f>SUM(E37:F37)</f>
        <v>115</v>
      </c>
      <c r="H38" s="50"/>
      <c r="I38" s="50"/>
      <c r="J38" s="50"/>
    </row>
    <row r="39" spans="1:10" ht="18.25" customHeight="1" thickTop="1">
      <c r="A39" s="6"/>
      <c r="B39" s="6"/>
      <c r="E39" s="23"/>
      <c r="F39" s="23"/>
      <c r="H39" s="23"/>
      <c r="I39" s="23"/>
      <c r="J39" s="23"/>
    </row>
    <row r="40" spans="1:10" ht="18.25" customHeight="1">
      <c r="A40" s="70" t="s">
        <v>704</v>
      </c>
      <c r="B40" s="64" t="s">
        <v>630</v>
      </c>
      <c r="C40" s="44">
        <v>104</v>
      </c>
      <c r="D40" s="66" t="s">
        <v>675</v>
      </c>
      <c r="E40" s="44"/>
      <c r="F40" s="62">
        <v>100189</v>
      </c>
      <c r="G40" s="62"/>
      <c r="H40" s="67" t="s">
        <v>287</v>
      </c>
      <c r="I40" s="67"/>
      <c r="J40" s="67" t="s">
        <v>678</v>
      </c>
    </row>
    <row r="41" spans="1:10" ht="18.25" customHeight="1" thickBot="1">
      <c r="A41" s="47" t="s">
        <v>278</v>
      </c>
      <c r="B41" s="47"/>
      <c r="C41" s="52"/>
      <c r="D41" s="49"/>
      <c r="E41" s="50"/>
      <c r="F41" s="50"/>
      <c r="G41" s="48">
        <f>SUM(E40:F40)</f>
        <v>100189</v>
      </c>
      <c r="H41" s="50"/>
      <c r="I41" s="50"/>
      <c r="J41" s="50"/>
    </row>
    <row r="42" spans="1:10" ht="18.25" customHeight="1" thickTop="1">
      <c r="A42" s="6"/>
      <c r="B42" s="6"/>
      <c r="E42" s="23"/>
      <c r="F42" s="23"/>
      <c r="H42" s="23"/>
      <c r="I42" s="23"/>
      <c r="J42" s="23"/>
    </row>
    <row r="43" spans="1:10" ht="18.25" customHeight="1">
      <c r="A43" s="70" t="s">
        <v>308</v>
      </c>
      <c r="B43" s="64" t="s">
        <v>632</v>
      </c>
      <c r="C43" s="44">
        <v>1202</v>
      </c>
      <c r="D43" s="66" t="s">
        <v>675</v>
      </c>
      <c r="E43" s="44"/>
      <c r="F43" s="62">
        <v>200519</v>
      </c>
      <c r="G43" s="62"/>
      <c r="H43" s="67" t="s">
        <v>287</v>
      </c>
      <c r="I43" s="67"/>
      <c r="J43" s="67" t="s">
        <v>678</v>
      </c>
    </row>
    <row r="44" spans="1:10" ht="18.25" customHeight="1" thickBot="1">
      <c r="A44" s="47" t="s">
        <v>278</v>
      </c>
      <c r="B44" s="47"/>
      <c r="C44" s="52"/>
      <c r="D44" s="49"/>
      <c r="E44" s="50"/>
      <c r="F44" s="50"/>
      <c r="G44" s="48">
        <f>SUM(E43:F43)</f>
        <v>200519</v>
      </c>
      <c r="H44" s="50"/>
      <c r="I44" s="50"/>
      <c r="J44" s="50"/>
    </row>
    <row r="45" spans="1:10" ht="18.25" customHeight="1" thickTop="1">
      <c r="A45" s="6"/>
      <c r="B45" s="6"/>
      <c r="E45" s="23"/>
      <c r="F45" s="23"/>
      <c r="H45" s="23"/>
      <c r="I45" s="23"/>
      <c r="J45" s="23"/>
    </row>
    <row r="46" spans="1:10" ht="18.25" customHeight="1">
      <c r="A46" s="70" t="s">
        <v>604</v>
      </c>
      <c r="B46" s="64" t="s">
        <v>632</v>
      </c>
      <c r="C46" s="44">
        <v>53</v>
      </c>
      <c r="D46" s="66" t="s">
        <v>657</v>
      </c>
      <c r="E46" s="44"/>
      <c r="F46" s="62">
        <v>71638</v>
      </c>
      <c r="G46" s="62"/>
      <c r="H46" s="67" t="s">
        <v>287</v>
      </c>
      <c r="I46" s="67"/>
      <c r="J46" s="67" t="s">
        <v>678</v>
      </c>
    </row>
    <row r="47" spans="1:10" ht="18.25" customHeight="1" thickBot="1">
      <c r="A47" s="47" t="s">
        <v>278</v>
      </c>
      <c r="B47" s="47"/>
      <c r="C47" s="52"/>
      <c r="D47" s="49"/>
      <c r="E47" s="50"/>
      <c r="F47" s="50"/>
      <c r="G47" s="48">
        <f>SUM(E46:F46)</f>
        <v>71638</v>
      </c>
      <c r="H47" s="50"/>
      <c r="I47" s="50"/>
      <c r="J47" s="50"/>
    </row>
    <row r="48" spans="1:10" ht="18.25" customHeight="1" thickTop="1">
      <c r="A48" s="6"/>
      <c r="B48" s="6"/>
      <c r="E48" s="23"/>
      <c r="F48" s="23"/>
      <c r="H48" s="23"/>
      <c r="I48" s="23"/>
      <c r="J48" s="23"/>
    </row>
    <row r="49" spans="1:10" ht="18.25" customHeight="1">
      <c r="A49" s="70" t="s">
        <v>600</v>
      </c>
      <c r="B49" s="64" t="s">
        <v>655</v>
      </c>
      <c r="C49" s="44">
        <v>1228</v>
      </c>
      <c r="D49" s="66" t="s">
        <v>657</v>
      </c>
      <c r="E49" s="44"/>
      <c r="F49" s="62">
        <v>73092</v>
      </c>
      <c r="G49" s="62"/>
      <c r="H49" s="67" t="s">
        <v>287</v>
      </c>
      <c r="I49" s="67"/>
      <c r="J49" s="67" t="s">
        <v>678</v>
      </c>
    </row>
    <row r="50" spans="1:10" ht="18.25" customHeight="1" thickBot="1">
      <c r="A50" s="47" t="s">
        <v>278</v>
      </c>
      <c r="B50" s="47"/>
      <c r="C50" s="52"/>
      <c r="D50" s="49"/>
      <c r="E50" s="50"/>
      <c r="F50" s="50"/>
      <c r="G50" s="48">
        <f>SUM(E49:F49)</f>
        <v>73092</v>
      </c>
      <c r="H50" s="50"/>
      <c r="I50" s="50"/>
      <c r="J50" s="50"/>
    </row>
    <row r="51" spans="1:10" ht="18.25" customHeight="1" thickTop="1">
      <c r="A51" s="6"/>
      <c r="B51" s="6"/>
      <c r="E51" s="23"/>
      <c r="F51" s="23"/>
      <c r="H51" s="23"/>
      <c r="I51" s="23"/>
      <c r="J51" s="23"/>
    </row>
    <row r="52" spans="1:10" ht="18.25" customHeight="1">
      <c r="A52" s="70" t="s">
        <v>706</v>
      </c>
      <c r="B52" s="64" t="s">
        <v>632</v>
      </c>
      <c r="C52" s="44">
        <v>1721</v>
      </c>
      <c r="D52" s="66" t="s">
        <v>657</v>
      </c>
      <c r="E52" s="44"/>
      <c r="F52" s="62">
        <v>71638</v>
      </c>
      <c r="G52" s="62"/>
      <c r="H52" s="67" t="s">
        <v>287</v>
      </c>
      <c r="I52" s="67"/>
      <c r="J52" s="67" t="s">
        <v>678</v>
      </c>
    </row>
    <row r="53" spans="1:10" ht="18.25" customHeight="1" thickBot="1">
      <c r="A53" s="47" t="s">
        <v>278</v>
      </c>
      <c r="B53" s="47"/>
      <c r="C53" s="52"/>
      <c r="D53" s="49"/>
      <c r="E53" s="50"/>
      <c r="F53" s="50"/>
      <c r="G53" s="48">
        <f>SUM(E52:F52)</f>
        <v>71638</v>
      </c>
      <c r="H53" s="50"/>
      <c r="I53" s="50"/>
      <c r="J53" s="50"/>
    </row>
    <row r="54" spans="1:10" ht="18.25" customHeight="1" thickTop="1">
      <c r="A54" s="6"/>
      <c r="B54" s="6"/>
      <c r="E54" s="23"/>
      <c r="F54" s="23"/>
      <c r="H54" s="23"/>
      <c r="I54" s="23"/>
      <c r="J54" s="23"/>
    </row>
    <row r="55" spans="1:10" ht="18.25" customHeight="1">
      <c r="A55" s="70" t="s">
        <v>649</v>
      </c>
      <c r="B55" s="64" t="s">
        <v>655</v>
      </c>
      <c r="C55" s="44">
        <v>4596</v>
      </c>
      <c r="D55" s="66" t="s">
        <v>675</v>
      </c>
      <c r="E55" s="44"/>
      <c r="F55" s="62">
        <v>90102</v>
      </c>
      <c r="G55" s="62"/>
      <c r="H55" s="67" t="s">
        <v>287</v>
      </c>
      <c r="I55" s="67"/>
      <c r="J55" s="67" t="s">
        <v>678</v>
      </c>
    </row>
    <row r="56" spans="1:10" ht="18.25" customHeight="1" thickBot="1">
      <c r="A56" s="47" t="s">
        <v>278</v>
      </c>
      <c r="B56" s="47"/>
      <c r="C56" s="52"/>
      <c r="D56" s="49"/>
      <c r="E56" s="50"/>
      <c r="F56" s="50"/>
      <c r="G56" s="48">
        <f>SUM(E55:F55)</f>
        <v>90102</v>
      </c>
      <c r="H56" s="50"/>
      <c r="I56" s="50"/>
      <c r="J56" s="50"/>
    </row>
    <row r="57" spans="1:10" ht="18.25" customHeight="1" thickTop="1">
      <c r="A57" s="6"/>
      <c r="B57" s="6"/>
      <c r="E57" s="23"/>
      <c r="F57" s="23"/>
      <c r="H57" s="23"/>
      <c r="I57" s="23"/>
      <c r="J57" s="23"/>
    </row>
    <row r="58" spans="1:10" ht="18.25" customHeight="1">
      <c r="A58" s="70" t="s">
        <v>711</v>
      </c>
      <c r="B58" s="64" t="s">
        <v>632</v>
      </c>
      <c r="C58" s="44" t="s">
        <v>698</v>
      </c>
      <c r="D58" s="66" t="s">
        <v>675</v>
      </c>
      <c r="E58" s="44"/>
      <c r="F58" s="62">
        <v>60000</v>
      </c>
      <c r="G58" s="62"/>
      <c r="H58" s="67" t="s">
        <v>287</v>
      </c>
      <c r="I58" s="67"/>
      <c r="J58" s="67" t="s">
        <v>678</v>
      </c>
    </row>
    <row r="59" spans="1:10" ht="18.25" customHeight="1" thickBot="1">
      <c r="A59" s="47" t="s">
        <v>278</v>
      </c>
      <c r="B59" s="47"/>
      <c r="C59" s="52"/>
      <c r="D59" s="49"/>
      <c r="E59" s="50"/>
      <c r="F59" s="50"/>
      <c r="G59" s="48">
        <f>SUM(E58:F58)</f>
        <v>60000</v>
      </c>
      <c r="H59" s="50"/>
      <c r="I59" s="50"/>
      <c r="J59" s="50"/>
    </row>
    <row r="60" spans="1:10" ht="18.25" customHeight="1" thickTop="1">
      <c r="A60" s="6"/>
      <c r="B60" s="6"/>
      <c r="E60" s="23"/>
      <c r="F60" s="23"/>
      <c r="H60" s="23"/>
      <c r="I60" s="23"/>
      <c r="J60" s="23"/>
    </row>
    <row r="61" spans="1:10" ht="18.25" customHeight="1">
      <c r="A61" s="70" t="s">
        <v>712</v>
      </c>
      <c r="B61" s="64" t="s">
        <v>632</v>
      </c>
      <c r="C61" s="44">
        <v>868</v>
      </c>
      <c r="D61" s="66" t="s">
        <v>675</v>
      </c>
      <c r="E61" s="44"/>
      <c r="F61" s="62">
        <v>380000</v>
      </c>
      <c r="G61" s="62"/>
      <c r="H61" s="67" t="s">
        <v>287</v>
      </c>
      <c r="I61" s="67"/>
      <c r="J61" s="67" t="s">
        <v>713</v>
      </c>
    </row>
    <row r="62" spans="1:10" ht="18.25" customHeight="1" thickBot="1">
      <c r="A62" s="47" t="s">
        <v>278</v>
      </c>
      <c r="B62" s="47"/>
      <c r="C62" s="52"/>
      <c r="D62" s="49"/>
      <c r="E62" s="50"/>
      <c r="F62" s="50"/>
      <c r="G62" s="48">
        <f>SUM(E61:F61)</f>
        <v>380000</v>
      </c>
      <c r="H62" s="50"/>
      <c r="I62" s="50"/>
      <c r="J62" s="50"/>
    </row>
    <row r="63" spans="1:10" ht="18.25" customHeight="1" thickTop="1">
      <c r="A63" s="6"/>
      <c r="B63" s="6"/>
      <c r="E63" s="23"/>
      <c r="F63" s="23"/>
      <c r="H63" s="23"/>
      <c r="I63" s="23"/>
      <c r="J63" s="23"/>
    </row>
    <row r="64" spans="1:10" ht="18.25" customHeight="1">
      <c r="A64" s="70" t="s">
        <v>457</v>
      </c>
      <c r="B64" s="64" t="s">
        <v>630</v>
      </c>
      <c r="C64" s="44">
        <v>10077</v>
      </c>
      <c r="D64" s="66" t="s">
        <v>675</v>
      </c>
      <c r="E64" s="44"/>
      <c r="F64" s="62">
        <v>132967</v>
      </c>
      <c r="G64" s="62"/>
      <c r="H64" s="67" t="s">
        <v>287</v>
      </c>
      <c r="I64" s="67"/>
      <c r="J64" s="67" t="s">
        <v>678</v>
      </c>
    </row>
    <row r="65" spans="1:10" ht="18.25" customHeight="1" thickBot="1">
      <c r="A65" s="47" t="s">
        <v>278</v>
      </c>
      <c r="B65" s="47"/>
      <c r="C65" s="52"/>
      <c r="D65" s="49"/>
      <c r="E65" s="50"/>
      <c r="F65" s="50"/>
      <c r="G65" s="48">
        <f>SUM(E64:F64)</f>
        <v>132967</v>
      </c>
      <c r="H65" s="50"/>
      <c r="I65" s="50"/>
      <c r="J65" s="50"/>
    </row>
    <row r="66" spans="1:10" ht="18.25" customHeight="1" thickTop="1">
      <c r="A66" s="6"/>
      <c r="B66" s="6"/>
      <c r="E66" s="23"/>
      <c r="F66" s="23"/>
      <c r="H66" s="23"/>
      <c r="I66" s="23"/>
      <c r="J66" s="23"/>
    </row>
    <row r="67" spans="1:10" ht="18.25" customHeight="1">
      <c r="A67" s="70" t="s">
        <v>714</v>
      </c>
      <c r="B67" s="64" t="s">
        <v>630</v>
      </c>
      <c r="C67" s="44">
        <v>8392</v>
      </c>
      <c r="D67" s="66" t="s">
        <v>675</v>
      </c>
      <c r="E67" s="44"/>
      <c r="F67" s="62">
        <v>389716</v>
      </c>
      <c r="G67" s="62"/>
      <c r="H67" s="67" t="s">
        <v>287</v>
      </c>
      <c r="I67" s="67"/>
      <c r="J67" s="67" t="s">
        <v>678</v>
      </c>
    </row>
    <row r="68" spans="1:10" ht="18.25" customHeight="1" thickBot="1">
      <c r="A68" s="47" t="s">
        <v>278</v>
      </c>
      <c r="B68" s="47"/>
      <c r="C68" s="52"/>
      <c r="D68" s="49"/>
      <c r="E68" s="50"/>
      <c r="F68" s="50"/>
      <c r="G68" s="48">
        <f>SUM(E67:F67)</f>
        <v>389716</v>
      </c>
      <c r="H68" s="50"/>
      <c r="I68" s="50"/>
      <c r="J68" s="50"/>
    </row>
    <row r="69" spans="1:10" ht="18.25" customHeight="1" thickTop="1">
      <c r="A69" s="6"/>
      <c r="B69" s="6"/>
      <c r="E69" s="23"/>
      <c r="F69" s="23"/>
      <c r="H69" s="23"/>
      <c r="I69" s="23"/>
      <c r="J69" s="23"/>
    </row>
    <row r="70" spans="1:10" ht="18.25" customHeight="1">
      <c r="A70" s="70" t="s">
        <v>313</v>
      </c>
      <c r="B70" s="64" t="s">
        <v>630</v>
      </c>
      <c r="C70" s="44">
        <v>2898</v>
      </c>
      <c r="D70" s="66" t="s">
        <v>657</v>
      </c>
      <c r="E70" s="44"/>
      <c r="F70" s="62">
        <v>400272</v>
      </c>
      <c r="G70" s="62"/>
      <c r="H70" s="67" t="s">
        <v>287</v>
      </c>
      <c r="I70" s="67"/>
      <c r="J70" s="67" t="s">
        <v>678</v>
      </c>
    </row>
    <row r="71" spans="1:10" ht="18.25" customHeight="1" thickBot="1">
      <c r="A71" s="47" t="s">
        <v>278</v>
      </c>
      <c r="B71" s="47"/>
      <c r="C71" s="52"/>
      <c r="D71" s="49"/>
      <c r="E71" s="50"/>
      <c r="F71" s="50"/>
      <c r="G71" s="48">
        <f>SUM(E70:F70)</f>
        <v>400272</v>
      </c>
      <c r="H71" s="50"/>
      <c r="I71" s="50"/>
      <c r="J71" s="50"/>
    </row>
    <row r="72" spans="1:10" ht="18.25" customHeight="1" thickTop="1">
      <c r="A72" s="6"/>
      <c r="B72" s="6"/>
      <c r="E72" s="23"/>
      <c r="F72" s="23"/>
      <c r="H72" s="23"/>
      <c r="I72" s="23"/>
      <c r="J72" s="23"/>
    </row>
    <row r="73" spans="1:10" ht="18.25" customHeight="1">
      <c r="A73" s="70" t="s">
        <v>640</v>
      </c>
      <c r="B73" s="64" t="s">
        <v>632</v>
      </c>
      <c r="C73" s="44">
        <v>1805</v>
      </c>
      <c r="D73" s="66" t="s">
        <v>675</v>
      </c>
      <c r="E73" s="44"/>
      <c r="F73" s="62">
        <v>2316</v>
      </c>
      <c r="G73" s="62"/>
      <c r="H73" s="67" t="s">
        <v>287</v>
      </c>
      <c r="I73" s="67"/>
      <c r="J73" s="67" t="s">
        <v>678</v>
      </c>
    </row>
    <row r="74" spans="1:10" ht="18.25" customHeight="1" thickBot="1">
      <c r="A74" s="47" t="s">
        <v>278</v>
      </c>
      <c r="B74" s="47"/>
      <c r="C74" s="52"/>
      <c r="D74" s="49"/>
      <c r="E74" s="50"/>
      <c r="F74" s="50"/>
      <c r="G74" s="48">
        <f>SUM(E73:F73)</f>
        <v>2316</v>
      </c>
      <c r="H74" s="50"/>
      <c r="I74" s="50"/>
      <c r="J74" s="50"/>
    </row>
    <row r="75" spans="1:10" ht="18.25" customHeight="1" thickTop="1">
      <c r="A75" s="6"/>
      <c r="B75" s="6"/>
      <c r="E75" s="23"/>
      <c r="F75" s="23"/>
      <c r="H75" s="23"/>
      <c r="I75" s="23"/>
      <c r="J75" s="23"/>
    </row>
    <row r="76" spans="1:10" ht="18.25" customHeight="1">
      <c r="A76" s="70" t="s">
        <v>477</v>
      </c>
      <c r="B76" s="64" t="s">
        <v>630</v>
      </c>
      <c r="C76" s="44">
        <v>1314</v>
      </c>
      <c r="D76" s="66" t="s">
        <v>675</v>
      </c>
      <c r="E76" s="44"/>
      <c r="F76" s="62">
        <v>3995</v>
      </c>
      <c r="G76" s="62"/>
      <c r="H76" s="67" t="s">
        <v>287</v>
      </c>
      <c r="I76" s="67"/>
      <c r="J76" s="67" t="s">
        <v>678</v>
      </c>
    </row>
    <row r="77" spans="1:10" ht="18.25" customHeight="1" thickBot="1">
      <c r="A77" s="47" t="s">
        <v>278</v>
      </c>
      <c r="B77" s="47"/>
      <c r="C77" s="52"/>
      <c r="D77" s="49"/>
      <c r="E77" s="50"/>
      <c r="F77" s="50"/>
      <c r="G77" s="48">
        <f>SUM(E76:F76)</f>
        <v>3995</v>
      </c>
      <c r="H77" s="50"/>
      <c r="I77" s="50"/>
      <c r="J77" s="50"/>
    </row>
    <row r="78" spans="1:10" ht="18.25" customHeight="1" thickTop="1">
      <c r="A78" s="6"/>
      <c r="B78" s="6"/>
      <c r="E78" s="23"/>
      <c r="F78" s="23"/>
      <c r="H78" s="23"/>
      <c r="I78" s="23"/>
      <c r="J78" s="23"/>
    </row>
    <row r="79" spans="1:10" ht="18.25" customHeight="1">
      <c r="A79" s="70" t="s">
        <v>716</v>
      </c>
      <c r="B79" s="64" t="s">
        <v>632</v>
      </c>
      <c r="C79" s="44">
        <v>1675</v>
      </c>
      <c r="D79" s="66" t="s">
        <v>657</v>
      </c>
      <c r="E79" s="44"/>
      <c r="F79" s="62">
        <v>60125</v>
      </c>
      <c r="G79" s="62"/>
      <c r="H79" s="67" t="s">
        <v>287</v>
      </c>
      <c r="I79" s="67"/>
      <c r="J79" s="67" t="s">
        <v>678</v>
      </c>
    </row>
    <row r="80" spans="1:10" ht="18.25" customHeight="1" thickBot="1">
      <c r="A80" s="47" t="s">
        <v>278</v>
      </c>
      <c r="B80" s="47"/>
      <c r="C80" s="52"/>
      <c r="D80" s="49"/>
      <c r="E80" s="50"/>
      <c r="F80" s="50"/>
      <c r="G80" s="48">
        <f>SUM(E79:F79)</f>
        <v>60125</v>
      </c>
      <c r="H80" s="50"/>
      <c r="I80" s="50"/>
      <c r="J80" s="50"/>
    </row>
    <row r="81" spans="1:10" ht="18.25" customHeight="1" thickTop="1">
      <c r="A81" s="6"/>
      <c r="B81" s="6"/>
      <c r="I81" s="6"/>
      <c r="J81" s="6"/>
    </row>
    <row r="82" spans="1:10" ht="19" customHeight="1">
      <c r="A82" s="34" t="s">
        <v>320</v>
      </c>
      <c r="E82" s="19">
        <f>SUM(E2:E81)</f>
        <v>26694</v>
      </c>
      <c r="F82" s="19">
        <f>SUM(F2:F81)</f>
        <v>3938057</v>
      </c>
      <c r="G82" s="19">
        <f>SUM(G2:G81)</f>
        <v>3964751</v>
      </c>
    </row>
    <row r="95" spans="1:10">
      <c r="A95" s="18"/>
      <c r="B95" s="15"/>
      <c r="C95" s="13"/>
      <c r="D95" s="16"/>
      <c r="E95" s="13"/>
      <c r="F95" s="13"/>
      <c r="G95" s="17"/>
      <c r="H95" s="83"/>
      <c r="I95" s="14"/>
      <c r="J95" s="15"/>
    </row>
  </sheetData>
  <phoneticPr fontId="2"/>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C1E9B-A8F2-2442-A8C0-597CB66A319B}">
  <sheetPr>
    <tabColor theme="5"/>
  </sheetPr>
  <dimension ref="A1:R85"/>
  <sheetViews>
    <sheetView zoomScale="150" zoomScaleNormal="150" workbookViewId="0">
      <pane xSplit="1" ySplit="2" topLeftCell="B3" activePane="bottomRight" state="frozen"/>
      <selection pane="topRight" activeCell="C1" sqref="C1"/>
      <selection pane="bottomLeft" activeCell="A3" sqref="A3"/>
      <selection pane="bottomRight" activeCell="A2" sqref="A2"/>
    </sheetView>
  </sheetViews>
  <sheetFormatPr baseColWidth="10" defaultRowHeight="14"/>
  <cols>
    <col min="1" max="1" width="38.85546875" style="133" customWidth="1"/>
    <col min="2" max="2" width="10.7109375" style="134"/>
    <col min="3" max="3" width="15" style="133" customWidth="1"/>
    <col min="4" max="4" width="17.5703125" style="134" customWidth="1"/>
    <col min="5" max="5" width="16.5703125" style="134" customWidth="1"/>
    <col min="6" max="6" width="15.7109375" style="134" customWidth="1"/>
    <col min="7" max="7" width="16.28515625" style="134" customWidth="1"/>
    <col min="8" max="8" width="15.140625" style="144" customWidth="1"/>
    <col min="9" max="9" width="12.28515625" style="134" customWidth="1"/>
    <col min="10" max="10" width="13.42578125" style="145" customWidth="1"/>
    <col min="11" max="11" width="14.5703125" style="134" customWidth="1"/>
    <col min="12" max="12" width="17.5703125" style="157" customWidth="1"/>
    <col min="13" max="13" width="14.28515625" style="133" customWidth="1"/>
    <col min="14" max="14" width="10" style="134" customWidth="1"/>
    <col min="15" max="15" width="10.28515625" style="134" customWidth="1"/>
    <col min="16" max="16" width="11" style="134" customWidth="1"/>
    <col min="17" max="17" width="9.7109375" style="134" customWidth="1"/>
    <col min="18" max="18" width="14.85546875" style="134" customWidth="1"/>
    <col min="19" max="16384" width="10.7109375" style="134"/>
  </cols>
  <sheetData>
    <row r="1" spans="1:18" s="127" customFormat="1" ht="25" customHeight="1" thickBot="1">
      <c r="A1" s="152" t="s">
        <v>36</v>
      </c>
      <c r="B1" s="123" t="s">
        <v>34</v>
      </c>
      <c r="C1" s="153"/>
      <c r="D1" s="123"/>
      <c r="E1" s="123"/>
      <c r="F1" s="123"/>
      <c r="G1" s="124" t="s">
        <v>38</v>
      </c>
      <c r="H1" s="124"/>
      <c r="I1" s="123"/>
      <c r="J1" s="125"/>
      <c r="K1" s="124" t="s">
        <v>736</v>
      </c>
      <c r="L1" s="123"/>
      <c r="M1" s="123" t="s">
        <v>37</v>
      </c>
      <c r="N1" s="123"/>
      <c r="O1" s="123"/>
      <c r="P1" s="123"/>
      <c r="Q1" s="123"/>
      <c r="R1" s="123"/>
    </row>
    <row r="2" spans="1:18" s="156" customFormat="1" ht="77" thickTop="1" thickBot="1">
      <c r="A2" s="131" t="s">
        <v>35</v>
      </c>
      <c r="B2" s="154" t="s">
        <v>33</v>
      </c>
      <c r="C2" s="131" t="s">
        <v>32</v>
      </c>
      <c r="D2" s="154" t="s">
        <v>31</v>
      </c>
      <c r="E2" s="154" t="s">
        <v>34</v>
      </c>
      <c r="F2" s="131" t="s">
        <v>717</v>
      </c>
      <c r="G2" s="131" t="s">
        <v>752</v>
      </c>
      <c r="H2" s="131" t="s">
        <v>753</v>
      </c>
      <c r="I2" s="131" t="s">
        <v>30</v>
      </c>
      <c r="J2" s="130" t="s">
        <v>738</v>
      </c>
      <c r="K2" s="131" t="s">
        <v>718</v>
      </c>
      <c r="L2" s="131" t="s">
        <v>737</v>
      </c>
      <c r="M2" s="131" t="s">
        <v>739</v>
      </c>
      <c r="N2" s="154" t="s">
        <v>29</v>
      </c>
      <c r="O2" s="154" t="s">
        <v>28</v>
      </c>
      <c r="P2" s="154" t="s">
        <v>27</v>
      </c>
      <c r="Q2" s="154" t="s">
        <v>26</v>
      </c>
      <c r="R2" s="154" t="s">
        <v>808</v>
      </c>
    </row>
    <row r="3" spans="1:18" ht="45" customHeight="1" thickTop="1">
      <c r="A3" s="133" t="s">
        <v>586</v>
      </c>
      <c r="B3" s="134" t="s">
        <v>21</v>
      </c>
      <c r="C3" s="133" t="s">
        <v>18</v>
      </c>
      <c r="D3" s="134" t="s">
        <v>20</v>
      </c>
      <c r="E3" s="134" t="s">
        <v>22</v>
      </c>
      <c r="F3" s="216" t="s">
        <v>19</v>
      </c>
      <c r="G3" s="134" t="s">
        <v>11</v>
      </c>
      <c r="H3" s="134" t="s">
        <v>11</v>
      </c>
      <c r="I3" s="133" t="s">
        <v>18</v>
      </c>
      <c r="J3" s="222">
        <f>SUM('Shell - Retirements'!E2:E6)</f>
        <v>43792</v>
      </c>
      <c r="K3" s="133" t="s">
        <v>8</v>
      </c>
      <c r="L3" s="134">
        <v>2014</v>
      </c>
      <c r="M3" s="223">
        <v>499982</v>
      </c>
      <c r="N3" s="135">
        <v>0</v>
      </c>
      <c r="O3" s="135">
        <v>1</v>
      </c>
      <c r="P3" s="135">
        <v>1</v>
      </c>
      <c r="Q3" s="135">
        <v>0</v>
      </c>
      <c r="R3" s="134" t="s">
        <v>17</v>
      </c>
    </row>
    <row r="4" spans="1:18" ht="45" customHeight="1">
      <c r="A4" s="133" t="s">
        <v>571</v>
      </c>
      <c r="B4" s="134" t="s">
        <v>70</v>
      </c>
      <c r="C4" s="133" t="s">
        <v>212</v>
      </c>
      <c r="D4" s="134" t="s">
        <v>568</v>
      </c>
      <c r="E4" s="134" t="s">
        <v>569</v>
      </c>
      <c r="F4" s="136" t="s">
        <v>570</v>
      </c>
      <c r="G4" s="134" t="s">
        <v>11</v>
      </c>
      <c r="H4" s="134" t="s">
        <v>8</v>
      </c>
      <c r="I4" s="133" t="s">
        <v>217</v>
      </c>
      <c r="J4" s="133" t="s">
        <v>217</v>
      </c>
      <c r="K4" s="133" t="s">
        <v>8</v>
      </c>
      <c r="L4" s="134">
        <v>2009</v>
      </c>
      <c r="M4" s="223">
        <v>120811</v>
      </c>
      <c r="N4" s="135">
        <v>1</v>
      </c>
      <c r="O4" s="135">
        <v>0</v>
      </c>
      <c r="P4" s="135">
        <v>0</v>
      </c>
      <c r="Q4" s="135">
        <v>1</v>
      </c>
      <c r="R4" s="134" t="s">
        <v>71</v>
      </c>
    </row>
    <row r="5" spans="1:18" ht="33" customHeight="1">
      <c r="A5" s="133" t="s">
        <v>572</v>
      </c>
      <c r="B5" s="134" t="s">
        <v>70</v>
      </c>
      <c r="C5" s="133" t="s">
        <v>212</v>
      </c>
      <c r="D5" s="134" t="s">
        <v>573</v>
      </c>
      <c r="E5" s="134" t="s">
        <v>574</v>
      </c>
      <c r="F5" s="136" t="s">
        <v>575</v>
      </c>
      <c r="G5" s="134" t="s">
        <v>11</v>
      </c>
      <c r="H5" s="134" t="s">
        <v>8</v>
      </c>
      <c r="I5" s="133" t="s">
        <v>217</v>
      </c>
      <c r="J5" s="133" t="s">
        <v>217</v>
      </c>
      <c r="K5" s="133" t="s">
        <v>8</v>
      </c>
      <c r="L5" s="134">
        <v>2011</v>
      </c>
      <c r="M5" s="223">
        <v>69915</v>
      </c>
      <c r="N5" s="135">
        <v>1</v>
      </c>
      <c r="O5" s="135">
        <v>0</v>
      </c>
      <c r="P5" s="135">
        <v>0</v>
      </c>
      <c r="Q5" s="135">
        <v>1</v>
      </c>
      <c r="R5" s="134" t="s">
        <v>71</v>
      </c>
    </row>
    <row r="6" spans="1:18" ht="45" customHeight="1">
      <c r="A6" s="133" t="s">
        <v>16</v>
      </c>
      <c r="B6" s="134" t="s">
        <v>14</v>
      </c>
      <c r="C6" s="133" t="s">
        <v>10</v>
      </c>
      <c r="D6" s="134" t="s">
        <v>13</v>
      </c>
      <c r="E6" s="134" t="s">
        <v>15</v>
      </c>
      <c r="F6" s="136" t="s">
        <v>12</v>
      </c>
      <c r="G6" s="134" t="s">
        <v>8</v>
      </c>
      <c r="H6" s="134" t="s">
        <v>11</v>
      </c>
      <c r="I6" s="133" t="s">
        <v>10</v>
      </c>
      <c r="J6" s="222">
        <f>SUM('Shell - Retirements'!E8:E10)</f>
        <v>139264</v>
      </c>
      <c r="K6" s="134" t="s">
        <v>11</v>
      </c>
      <c r="L6" s="134">
        <v>2020</v>
      </c>
      <c r="M6" s="223">
        <v>432416</v>
      </c>
      <c r="N6" s="135">
        <v>1</v>
      </c>
      <c r="O6" s="135">
        <v>0</v>
      </c>
      <c r="P6" s="135">
        <v>0</v>
      </c>
      <c r="Q6" s="135">
        <v>1</v>
      </c>
      <c r="R6" s="134" t="s">
        <v>9</v>
      </c>
    </row>
    <row r="7" spans="1:18" ht="49" customHeight="1">
      <c r="A7" s="133" t="s">
        <v>487</v>
      </c>
      <c r="B7" s="134" t="s">
        <v>197</v>
      </c>
      <c r="C7" s="133" t="s">
        <v>212</v>
      </c>
      <c r="D7" s="134" t="s">
        <v>488</v>
      </c>
      <c r="E7" s="134" t="s">
        <v>484</v>
      </c>
      <c r="F7" s="136" t="s">
        <v>485</v>
      </c>
      <c r="G7" s="134" t="s">
        <v>11</v>
      </c>
      <c r="H7" s="134" t="s">
        <v>8</v>
      </c>
      <c r="I7" s="133" t="s">
        <v>217</v>
      </c>
      <c r="J7" s="133" t="s">
        <v>217</v>
      </c>
      <c r="K7" s="133" t="s">
        <v>8</v>
      </c>
      <c r="L7" s="134">
        <v>2012</v>
      </c>
      <c r="M7" s="223" t="s">
        <v>486</v>
      </c>
      <c r="N7" s="135">
        <v>1</v>
      </c>
      <c r="O7" s="135">
        <v>0</v>
      </c>
      <c r="P7" s="135">
        <v>0</v>
      </c>
      <c r="Q7" s="135">
        <v>1</v>
      </c>
      <c r="R7" s="134" t="s">
        <v>71</v>
      </c>
    </row>
    <row r="8" spans="1:18" ht="45" customHeight="1">
      <c r="A8" s="133" t="s">
        <v>44</v>
      </c>
      <c r="B8" s="134" t="s">
        <v>45</v>
      </c>
      <c r="C8" s="133" t="s">
        <v>212</v>
      </c>
      <c r="D8" s="133" t="s">
        <v>479</v>
      </c>
      <c r="E8" s="134" t="s">
        <v>46</v>
      </c>
      <c r="F8" s="136" t="s">
        <v>48</v>
      </c>
      <c r="G8" s="134" t="s">
        <v>11</v>
      </c>
      <c r="H8" s="134" t="s">
        <v>8</v>
      </c>
      <c r="I8" s="133" t="s">
        <v>217</v>
      </c>
      <c r="J8" s="133" t="s">
        <v>217</v>
      </c>
      <c r="K8" s="133" t="s">
        <v>8</v>
      </c>
      <c r="L8" s="134">
        <v>2013</v>
      </c>
      <c r="M8" s="223">
        <v>27495</v>
      </c>
      <c r="N8" s="135">
        <v>1</v>
      </c>
      <c r="O8" s="135">
        <v>0</v>
      </c>
      <c r="P8" s="135">
        <v>0</v>
      </c>
      <c r="Q8" s="135">
        <v>1</v>
      </c>
      <c r="R8" s="134" t="s">
        <v>454</v>
      </c>
    </row>
    <row r="9" spans="1:18" ht="45" customHeight="1">
      <c r="A9" s="133" t="s">
        <v>493</v>
      </c>
      <c r="B9" s="134" t="s">
        <v>197</v>
      </c>
      <c r="C9" s="133" t="s">
        <v>212</v>
      </c>
      <c r="D9" s="134" t="s">
        <v>494</v>
      </c>
      <c r="E9" s="134" t="s">
        <v>496</v>
      </c>
      <c r="F9" s="136" t="s">
        <v>495</v>
      </c>
      <c r="G9" s="134" t="s">
        <v>11</v>
      </c>
      <c r="H9" s="134" t="s">
        <v>8</v>
      </c>
      <c r="I9" s="133" t="s">
        <v>217</v>
      </c>
      <c r="J9" s="133" t="s">
        <v>217</v>
      </c>
      <c r="K9" s="133" t="s">
        <v>8</v>
      </c>
      <c r="L9" s="134">
        <v>2012</v>
      </c>
      <c r="M9" s="223">
        <v>54377</v>
      </c>
      <c r="N9" s="135">
        <v>1</v>
      </c>
      <c r="O9" s="135">
        <v>0</v>
      </c>
      <c r="P9" s="135">
        <v>0</v>
      </c>
      <c r="Q9" s="135">
        <v>1</v>
      </c>
      <c r="R9" s="134" t="s">
        <v>71</v>
      </c>
    </row>
    <row r="10" spans="1:18" ht="45" customHeight="1">
      <c r="A10" s="133" t="s">
        <v>39</v>
      </c>
      <c r="B10" s="134" t="s">
        <v>40</v>
      </c>
      <c r="C10" s="133" t="s">
        <v>212</v>
      </c>
      <c r="D10" s="134" t="s">
        <v>41</v>
      </c>
      <c r="E10" s="134" t="s">
        <v>47</v>
      </c>
      <c r="F10" s="136" t="s">
        <v>42</v>
      </c>
      <c r="G10" s="134" t="s">
        <v>11</v>
      </c>
      <c r="H10" s="134" t="s">
        <v>11</v>
      </c>
      <c r="I10" s="134" t="s">
        <v>212</v>
      </c>
      <c r="J10" s="220">
        <f>SUM('Shell - Retirements'!E12:E13)</f>
        <v>20664</v>
      </c>
      <c r="K10" s="134" t="s">
        <v>11</v>
      </c>
      <c r="L10" s="134">
        <v>2018</v>
      </c>
      <c r="M10" s="223">
        <v>33724</v>
      </c>
      <c r="N10" s="135">
        <v>1</v>
      </c>
      <c r="O10" s="135">
        <v>0</v>
      </c>
      <c r="P10" s="135">
        <v>0</v>
      </c>
      <c r="Q10" s="135">
        <v>1</v>
      </c>
      <c r="R10" s="134" t="s">
        <v>454</v>
      </c>
    </row>
    <row r="11" spans="1:18" ht="45" customHeight="1">
      <c r="A11" s="133" t="s">
        <v>501</v>
      </c>
      <c r="B11" s="134" t="s">
        <v>21</v>
      </c>
      <c r="C11" s="133" t="s">
        <v>10</v>
      </c>
      <c r="D11" s="134" t="s">
        <v>502</v>
      </c>
      <c r="E11" s="134" t="s">
        <v>503</v>
      </c>
      <c r="F11" s="139" t="s">
        <v>504</v>
      </c>
      <c r="G11" s="134" t="s">
        <v>11</v>
      </c>
      <c r="H11" s="134" t="s">
        <v>8</v>
      </c>
      <c r="I11" s="133" t="s">
        <v>217</v>
      </c>
      <c r="J11" s="133" t="s">
        <v>217</v>
      </c>
      <c r="K11" s="133" t="s">
        <v>8</v>
      </c>
      <c r="L11" s="134">
        <v>2010</v>
      </c>
      <c r="M11" s="223">
        <v>133871</v>
      </c>
      <c r="N11" s="135">
        <v>1</v>
      </c>
      <c r="O11" s="135">
        <v>0</v>
      </c>
      <c r="P11" s="135">
        <v>0</v>
      </c>
      <c r="Q11" s="135">
        <v>1</v>
      </c>
      <c r="R11" s="134" t="s">
        <v>71</v>
      </c>
    </row>
    <row r="12" spans="1:18" ht="45" customHeight="1">
      <c r="A12" s="133" t="s">
        <v>522</v>
      </c>
      <c r="B12" s="134" t="s">
        <v>21</v>
      </c>
      <c r="C12" s="133" t="s">
        <v>63</v>
      </c>
      <c r="D12" s="133" t="s">
        <v>215</v>
      </c>
      <c r="E12" s="134" t="s">
        <v>524</v>
      </c>
      <c r="F12" s="133" t="s">
        <v>215</v>
      </c>
      <c r="G12" s="133" t="s">
        <v>215</v>
      </c>
      <c r="H12" s="133" t="s">
        <v>215</v>
      </c>
      <c r="I12" s="133" t="s">
        <v>215</v>
      </c>
      <c r="J12" s="133" t="s">
        <v>215</v>
      </c>
      <c r="K12" s="133" t="s">
        <v>215</v>
      </c>
      <c r="L12" s="133" t="s">
        <v>437</v>
      </c>
      <c r="M12" s="133" t="s">
        <v>437</v>
      </c>
      <c r="N12" s="135">
        <v>1</v>
      </c>
      <c r="O12" s="135">
        <v>0</v>
      </c>
      <c r="P12" s="135">
        <v>1</v>
      </c>
      <c r="Q12" s="135">
        <v>0</v>
      </c>
      <c r="R12" s="134" t="s">
        <v>523</v>
      </c>
    </row>
    <row r="13" spans="1:18" ht="45" customHeight="1">
      <c r="A13" s="133" t="s">
        <v>49</v>
      </c>
      <c r="B13" s="134" t="s">
        <v>50</v>
      </c>
      <c r="C13" s="133" t="s">
        <v>18</v>
      </c>
      <c r="D13" s="134" t="s">
        <v>52</v>
      </c>
      <c r="E13" s="134" t="s">
        <v>53</v>
      </c>
      <c r="F13" s="136" t="s">
        <v>54</v>
      </c>
      <c r="G13" s="134" t="s">
        <v>11</v>
      </c>
      <c r="H13" s="134" t="s">
        <v>11</v>
      </c>
      <c r="I13" s="133" t="s">
        <v>18</v>
      </c>
      <c r="J13" s="145">
        <f>SUM('Shell - Retirements'!E16:E40)</f>
        <v>3585024</v>
      </c>
      <c r="K13" s="133" t="s">
        <v>8</v>
      </c>
      <c r="L13" s="157">
        <v>2008</v>
      </c>
      <c r="M13" s="223">
        <v>1575268</v>
      </c>
      <c r="N13" s="135">
        <v>1</v>
      </c>
      <c r="O13" s="135">
        <v>0</v>
      </c>
      <c r="P13" s="135">
        <v>1</v>
      </c>
      <c r="Q13" s="135">
        <v>0</v>
      </c>
      <c r="R13" s="134" t="s">
        <v>55</v>
      </c>
    </row>
    <row r="14" spans="1:18" ht="45" customHeight="1">
      <c r="A14" s="133" t="s">
        <v>56</v>
      </c>
      <c r="B14" s="134" t="s">
        <v>57</v>
      </c>
      <c r="C14" s="133" t="s">
        <v>18</v>
      </c>
      <c r="D14" s="134" t="s">
        <v>58</v>
      </c>
      <c r="E14" s="134" t="s">
        <v>59</v>
      </c>
      <c r="F14" s="136" t="s">
        <v>60</v>
      </c>
      <c r="G14" s="134" t="s">
        <v>11</v>
      </c>
      <c r="H14" s="134" t="s">
        <v>11</v>
      </c>
      <c r="I14" s="133" t="s">
        <v>18</v>
      </c>
      <c r="J14" s="145">
        <f>SUM('Shell - Retirements'!E43:E45)</f>
        <v>18598</v>
      </c>
      <c r="K14" s="133" t="s">
        <v>8</v>
      </c>
      <c r="L14" s="134">
        <v>2008</v>
      </c>
      <c r="M14" s="223">
        <v>124847</v>
      </c>
      <c r="N14" s="135">
        <v>1</v>
      </c>
      <c r="O14" s="135">
        <v>0</v>
      </c>
      <c r="P14" s="135">
        <v>1</v>
      </c>
      <c r="Q14" s="135">
        <v>0</v>
      </c>
      <c r="R14" s="134" t="s">
        <v>55</v>
      </c>
    </row>
    <row r="15" spans="1:18" ht="39" customHeight="1">
      <c r="A15" s="133" t="s">
        <v>499</v>
      </c>
      <c r="B15" s="134" t="s">
        <v>197</v>
      </c>
      <c r="C15" s="133" t="s">
        <v>212</v>
      </c>
      <c r="D15" s="134" t="s">
        <v>500</v>
      </c>
      <c r="E15" s="134" t="s">
        <v>497</v>
      </c>
      <c r="F15" s="136" t="s">
        <v>498</v>
      </c>
      <c r="G15" s="134" t="s">
        <v>11</v>
      </c>
      <c r="H15" s="134" t="s">
        <v>8</v>
      </c>
      <c r="I15" s="133" t="s">
        <v>217</v>
      </c>
      <c r="J15" s="133" t="s">
        <v>217</v>
      </c>
      <c r="K15" s="133" t="s">
        <v>8</v>
      </c>
      <c r="L15" s="134">
        <v>2012</v>
      </c>
      <c r="M15" s="223">
        <v>66814</v>
      </c>
      <c r="N15" s="135">
        <v>1</v>
      </c>
      <c r="O15" s="135">
        <v>0</v>
      </c>
      <c r="P15" s="135">
        <v>0</v>
      </c>
      <c r="Q15" s="135">
        <v>1</v>
      </c>
      <c r="R15" s="134" t="s">
        <v>201</v>
      </c>
    </row>
    <row r="16" spans="1:18" ht="45" customHeight="1">
      <c r="A16" s="133" t="s">
        <v>61</v>
      </c>
      <c r="B16" s="134" t="s">
        <v>62</v>
      </c>
      <c r="C16" s="133" t="s">
        <v>63</v>
      </c>
      <c r="D16" s="133" t="s">
        <v>215</v>
      </c>
      <c r="E16" s="134" t="s">
        <v>218</v>
      </c>
      <c r="F16" s="158" t="s">
        <v>215</v>
      </c>
      <c r="G16" s="133" t="s">
        <v>215</v>
      </c>
      <c r="H16" s="133" t="s">
        <v>215</v>
      </c>
      <c r="I16" s="133" t="s">
        <v>215</v>
      </c>
      <c r="J16" s="133" t="s">
        <v>215</v>
      </c>
      <c r="K16" s="133" t="s">
        <v>215</v>
      </c>
      <c r="L16" s="133" t="s">
        <v>215</v>
      </c>
      <c r="M16" s="133" t="s">
        <v>64</v>
      </c>
      <c r="N16" s="135">
        <v>0</v>
      </c>
      <c r="O16" s="135">
        <v>1</v>
      </c>
      <c r="P16" s="135">
        <v>1</v>
      </c>
      <c r="Q16" s="135">
        <v>0</v>
      </c>
      <c r="R16" s="134" t="s">
        <v>65</v>
      </c>
    </row>
    <row r="17" spans="1:18" ht="45" customHeight="1">
      <c r="A17" s="133" t="s">
        <v>98</v>
      </c>
      <c r="B17" s="134" t="s">
        <v>86</v>
      </c>
      <c r="C17" s="133" t="s">
        <v>18</v>
      </c>
      <c r="D17" s="134" t="s">
        <v>101</v>
      </c>
      <c r="E17" s="134" t="s">
        <v>99</v>
      </c>
      <c r="F17" s="136" t="s">
        <v>102</v>
      </c>
      <c r="G17" s="134" t="s">
        <v>8</v>
      </c>
      <c r="H17" s="134" t="s">
        <v>11</v>
      </c>
      <c r="I17" s="133" t="s">
        <v>18</v>
      </c>
      <c r="J17" s="220">
        <f>SUM('Shell - Retirements'!E47:E48)</f>
        <v>82</v>
      </c>
      <c r="K17" s="133" t="s">
        <v>8</v>
      </c>
      <c r="L17" s="133">
        <v>2012</v>
      </c>
      <c r="M17" s="223">
        <v>1259646</v>
      </c>
      <c r="N17" s="135">
        <v>1</v>
      </c>
      <c r="O17" s="135">
        <v>0</v>
      </c>
      <c r="P17" s="135">
        <v>1</v>
      </c>
      <c r="Q17" s="135">
        <v>0</v>
      </c>
      <c r="R17" s="134" t="s">
        <v>55</v>
      </c>
    </row>
    <row r="18" spans="1:18" ht="67" customHeight="1">
      <c r="A18" s="133" t="s">
        <v>67</v>
      </c>
      <c r="B18" s="134" t="s">
        <v>50</v>
      </c>
      <c r="C18" s="133" t="s">
        <v>18</v>
      </c>
      <c r="D18" s="134" t="s">
        <v>66</v>
      </c>
      <c r="E18" s="134" t="s">
        <v>68</v>
      </c>
      <c r="F18" s="136" t="s">
        <v>69</v>
      </c>
      <c r="G18" s="134" t="s">
        <v>11</v>
      </c>
      <c r="H18" s="134" t="s">
        <v>11</v>
      </c>
      <c r="I18" s="133" t="s">
        <v>18</v>
      </c>
      <c r="J18" s="220">
        <f>SUM('Shell - Retirements'!E50:E55)</f>
        <v>266078</v>
      </c>
      <c r="K18" s="133" t="s">
        <v>8</v>
      </c>
      <c r="L18" s="134">
        <v>2010</v>
      </c>
      <c r="M18" s="223">
        <v>564818</v>
      </c>
      <c r="N18" s="135">
        <v>1</v>
      </c>
      <c r="O18" s="135">
        <v>0</v>
      </c>
      <c r="P18" s="135">
        <v>1</v>
      </c>
      <c r="Q18" s="135">
        <v>0</v>
      </c>
      <c r="R18" s="134" t="s">
        <v>55</v>
      </c>
    </row>
    <row r="19" spans="1:18" ht="45" customHeight="1">
      <c r="A19" s="133" t="s">
        <v>556</v>
      </c>
      <c r="B19" s="134" t="s">
        <v>45</v>
      </c>
      <c r="C19" s="133" t="s">
        <v>18</v>
      </c>
      <c r="D19" s="134" t="s">
        <v>557</v>
      </c>
      <c r="E19" s="134" t="s">
        <v>558</v>
      </c>
      <c r="F19" s="136" t="s">
        <v>559</v>
      </c>
      <c r="G19" s="134" t="s">
        <v>11</v>
      </c>
      <c r="H19" s="134" t="s">
        <v>8</v>
      </c>
      <c r="I19" s="133" t="s">
        <v>217</v>
      </c>
      <c r="J19" s="133" t="s">
        <v>217</v>
      </c>
      <c r="K19" s="134" t="s">
        <v>11</v>
      </c>
      <c r="L19" s="134">
        <v>2016</v>
      </c>
      <c r="M19" s="223">
        <v>212745</v>
      </c>
      <c r="N19" s="135">
        <v>1</v>
      </c>
      <c r="O19" s="135">
        <v>0</v>
      </c>
      <c r="P19" s="135">
        <v>0</v>
      </c>
      <c r="Q19" s="135">
        <v>1</v>
      </c>
      <c r="R19" s="134" t="s">
        <v>201</v>
      </c>
    </row>
    <row r="20" spans="1:18" ht="45" customHeight="1">
      <c r="A20" s="133" t="s">
        <v>204</v>
      </c>
      <c r="B20" s="134" t="s">
        <v>206</v>
      </c>
      <c r="C20" s="133" t="s">
        <v>63</v>
      </c>
      <c r="D20" s="133" t="s">
        <v>215</v>
      </c>
      <c r="E20" s="134" t="s">
        <v>207</v>
      </c>
      <c r="F20" s="158" t="s">
        <v>215</v>
      </c>
      <c r="G20" s="134" t="s">
        <v>11</v>
      </c>
      <c r="H20" s="133" t="s">
        <v>215</v>
      </c>
      <c r="I20" s="133" t="s">
        <v>215</v>
      </c>
      <c r="J20" s="133" t="s">
        <v>215</v>
      </c>
      <c r="K20" s="133" t="s">
        <v>215</v>
      </c>
      <c r="L20" s="133" t="s">
        <v>215</v>
      </c>
      <c r="M20" s="133" t="s">
        <v>64</v>
      </c>
      <c r="N20" s="135">
        <v>0</v>
      </c>
      <c r="O20" s="135">
        <v>1</v>
      </c>
      <c r="P20" s="135">
        <v>1</v>
      </c>
      <c r="Q20" s="135">
        <v>0</v>
      </c>
      <c r="R20" s="134" t="s">
        <v>17</v>
      </c>
    </row>
    <row r="21" spans="1:18" ht="45" customHeight="1">
      <c r="A21" s="133" t="s">
        <v>456</v>
      </c>
      <c r="B21" s="134" t="s">
        <v>72</v>
      </c>
      <c r="C21" s="133" t="s">
        <v>73</v>
      </c>
      <c r="D21" s="134" t="s">
        <v>74</v>
      </c>
      <c r="E21" s="134" t="s">
        <v>76</v>
      </c>
      <c r="F21" s="136" t="s">
        <v>75</v>
      </c>
      <c r="G21" s="134" t="s">
        <v>11</v>
      </c>
      <c r="H21" s="134" t="s">
        <v>11</v>
      </c>
      <c r="I21" s="134" t="s">
        <v>73</v>
      </c>
      <c r="J21" s="220">
        <f>SUM('Shell - Retirements'!E57:E68)</f>
        <v>148695</v>
      </c>
      <c r="K21" s="133" t="s">
        <v>8</v>
      </c>
      <c r="L21" s="134">
        <v>2010</v>
      </c>
      <c r="M21" s="223">
        <v>6270862</v>
      </c>
      <c r="N21" s="135">
        <v>0</v>
      </c>
      <c r="O21" s="135">
        <v>1</v>
      </c>
      <c r="P21" s="135">
        <v>1</v>
      </c>
      <c r="Q21" s="135">
        <v>0</v>
      </c>
      <c r="R21" s="134" t="s">
        <v>65</v>
      </c>
    </row>
    <row r="22" spans="1:18" ht="45" customHeight="1">
      <c r="A22" s="133" t="s">
        <v>541</v>
      </c>
      <c r="B22" s="134" t="s">
        <v>21</v>
      </c>
      <c r="C22" s="133" t="s">
        <v>18</v>
      </c>
      <c r="D22" s="134" t="s">
        <v>542</v>
      </c>
      <c r="E22" s="134" t="s">
        <v>543</v>
      </c>
      <c r="F22" s="136" t="s">
        <v>544</v>
      </c>
      <c r="G22" s="134" t="s">
        <v>11</v>
      </c>
      <c r="H22" s="134" t="s">
        <v>8</v>
      </c>
      <c r="I22" s="133" t="s">
        <v>217</v>
      </c>
      <c r="J22" s="133" t="s">
        <v>217</v>
      </c>
      <c r="K22" s="134" t="s">
        <v>11</v>
      </c>
      <c r="L22" s="134">
        <v>2020</v>
      </c>
      <c r="M22" s="223">
        <v>143339</v>
      </c>
      <c r="N22" s="135">
        <v>1</v>
      </c>
      <c r="O22" s="135">
        <v>0</v>
      </c>
      <c r="P22" s="135">
        <v>0</v>
      </c>
      <c r="Q22" s="135">
        <v>1</v>
      </c>
      <c r="R22" s="134" t="s">
        <v>536</v>
      </c>
    </row>
    <row r="23" spans="1:18" ht="45" customHeight="1">
      <c r="A23" s="133" t="s">
        <v>205</v>
      </c>
      <c r="B23" s="134" t="s">
        <v>21</v>
      </c>
      <c r="C23" s="133" t="s">
        <v>18</v>
      </c>
      <c r="D23" s="134" t="s">
        <v>208</v>
      </c>
      <c r="E23" s="134" t="s">
        <v>209</v>
      </c>
      <c r="F23" s="136" t="s">
        <v>210</v>
      </c>
      <c r="G23" s="134" t="s">
        <v>11</v>
      </c>
      <c r="H23" s="134" t="s">
        <v>8</v>
      </c>
      <c r="I23" s="133" t="s">
        <v>217</v>
      </c>
      <c r="J23" s="133" t="s">
        <v>217</v>
      </c>
      <c r="K23" s="134" t="s">
        <v>11</v>
      </c>
      <c r="L23" s="157">
        <v>2018</v>
      </c>
      <c r="M23" s="223">
        <v>117822</v>
      </c>
      <c r="N23" s="135">
        <v>1</v>
      </c>
      <c r="O23" s="135">
        <v>0</v>
      </c>
      <c r="P23" s="135">
        <v>0</v>
      </c>
      <c r="Q23" s="135">
        <v>1</v>
      </c>
      <c r="R23" s="134" t="s">
        <v>211</v>
      </c>
    </row>
    <row r="24" spans="1:18" ht="45" customHeight="1">
      <c r="A24" s="133" t="s">
        <v>77</v>
      </c>
      <c r="B24" s="134" t="s">
        <v>21</v>
      </c>
      <c r="C24" s="133" t="s">
        <v>18</v>
      </c>
      <c r="D24" s="134" t="s">
        <v>78</v>
      </c>
      <c r="E24" s="134" t="s">
        <v>79</v>
      </c>
      <c r="F24" s="136" t="s">
        <v>80</v>
      </c>
      <c r="G24" s="134" t="s">
        <v>11</v>
      </c>
      <c r="H24" s="134" t="s">
        <v>11</v>
      </c>
      <c r="I24" s="134" t="s">
        <v>18</v>
      </c>
      <c r="J24" s="220">
        <f>SUM('Shell - Retirements'!E70:E71)</f>
        <v>277</v>
      </c>
      <c r="K24" s="134" t="s">
        <v>11</v>
      </c>
      <c r="L24" s="134">
        <v>2017</v>
      </c>
      <c r="M24" s="223">
        <v>645768</v>
      </c>
      <c r="N24" s="135">
        <v>0</v>
      </c>
      <c r="O24" s="135">
        <v>1</v>
      </c>
      <c r="P24" s="135">
        <v>1</v>
      </c>
      <c r="Q24" s="135">
        <v>0</v>
      </c>
      <c r="R24" s="134" t="s">
        <v>17</v>
      </c>
    </row>
    <row r="25" spans="1:18" ht="45" customHeight="1">
      <c r="A25" s="133" t="s">
        <v>81</v>
      </c>
      <c r="B25" s="134" t="s">
        <v>21</v>
      </c>
      <c r="C25" s="133" t="s">
        <v>18</v>
      </c>
      <c r="D25" s="134" t="s">
        <v>82</v>
      </c>
      <c r="E25" s="134" t="s">
        <v>83</v>
      </c>
      <c r="F25" s="136" t="s">
        <v>84</v>
      </c>
      <c r="G25" s="134" t="s">
        <v>11</v>
      </c>
      <c r="H25" s="134" t="s">
        <v>11</v>
      </c>
      <c r="I25" s="134" t="s">
        <v>18</v>
      </c>
      <c r="J25" s="220">
        <f>SUM('Shell - Retirements'!E73:E76)</f>
        <v>16632</v>
      </c>
      <c r="K25" s="133" t="s">
        <v>8</v>
      </c>
      <c r="L25" s="133">
        <v>2014</v>
      </c>
      <c r="M25" s="223">
        <v>598145</v>
      </c>
      <c r="N25" s="135">
        <v>0</v>
      </c>
      <c r="O25" s="135">
        <v>1</v>
      </c>
      <c r="P25" s="135">
        <v>1</v>
      </c>
      <c r="Q25" s="135">
        <v>0</v>
      </c>
      <c r="R25" s="134" t="s">
        <v>17</v>
      </c>
    </row>
    <row r="26" spans="1:18" ht="45" customHeight="1">
      <c r="A26" s="133" t="s">
        <v>85</v>
      </c>
      <c r="B26" s="134" t="s">
        <v>86</v>
      </c>
      <c r="C26" s="133" t="s">
        <v>18</v>
      </c>
      <c r="D26" s="134" t="s">
        <v>87</v>
      </c>
      <c r="E26" s="134" t="s">
        <v>88</v>
      </c>
      <c r="F26" s="136" t="s">
        <v>89</v>
      </c>
      <c r="G26" s="134" t="s">
        <v>11</v>
      </c>
      <c r="H26" s="134" t="s">
        <v>11</v>
      </c>
      <c r="I26" s="134" t="s">
        <v>18</v>
      </c>
      <c r="J26" s="220">
        <f>SUM('Shell - Retirements'!E78:E82)</f>
        <v>122302</v>
      </c>
      <c r="K26" s="133" t="s">
        <v>8</v>
      </c>
      <c r="L26" s="134">
        <v>2014</v>
      </c>
      <c r="M26" s="223">
        <v>469187</v>
      </c>
      <c r="N26" s="135">
        <v>0</v>
      </c>
      <c r="O26" s="135">
        <v>1</v>
      </c>
      <c r="P26" s="135">
        <v>1</v>
      </c>
      <c r="Q26" s="135">
        <v>0</v>
      </c>
      <c r="R26" s="134" t="s">
        <v>17</v>
      </c>
    </row>
    <row r="27" spans="1:18" ht="45" customHeight="1">
      <c r="A27" s="133" t="s">
        <v>514</v>
      </c>
      <c r="B27" s="134" t="s">
        <v>21</v>
      </c>
      <c r="C27" s="133" t="s">
        <v>212</v>
      </c>
      <c r="D27" s="134" t="s">
        <v>515</v>
      </c>
      <c r="E27" s="134" t="s">
        <v>517</v>
      </c>
      <c r="F27" s="136" t="s">
        <v>516</v>
      </c>
      <c r="G27" s="134" t="s">
        <v>11</v>
      </c>
      <c r="H27" s="134" t="s">
        <v>8</v>
      </c>
      <c r="I27" s="133" t="s">
        <v>217</v>
      </c>
      <c r="J27" s="133" t="s">
        <v>217</v>
      </c>
      <c r="K27" s="134" t="s">
        <v>11</v>
      </c>
      <c r="L27" s="134">
        <v>2019</v>
      </c>
      <c r="M27" s="223">
        <v>109294</v>
      </c>
      <c r="N27" s="135">
        <v>1</v>
      </c>
      <c r="O27" s="135">
        <v>0</v>
      </c>
      <c r="P27" s="135">
        <v>0</v>
      </c>
      <c r="Q27" s="135">
        <v>1</v>
      </c>
      <c r="R27" s="134" t="s">
        <v>518</v>
      </c>
    </row>
    <row r="28" spans="1:18" ht="45" customHeight="1">
      <c r="A28" s="133" t="s">
        <v>90</v>
      </c>
      <c r="B28" s="134" t="s">
        <v>45</v>
      </c>
      <c r="C28" s="133" t="s">
        <v>212</v>
      </c>
      <c r="D28" s="134" t="s">
        <v>91</v>
      </c>
      <c r="E28" s="134" t="s">
        <v>92</v>
      </c>
      <c r="F28" s="136" t="s">
        <v>93</v>
      </c>
      <c r="G28" s="134" t="s">
        <v>11</v>
      </c>
      <c r="H28" s="134" t="s">
        <v>8</v>
      </c>
      <c r="I28" s="133" t="s">
        <v>217</v>
      </c>
      <c r="J28" s="133" t="s">
        <v>217</v>
      </c>
      <c r="K28" s="134" t="s">
        <v>11</v>
      </c>
      <c r="L28" s="133">
        <v>2019</v>
      </c>
      <c r="M28" s="223">
        <v>75517</v>
      </c>
      <c r="N28" s="228">
        <v>0</v>
      </c>
      <c r="O28" s="228">
        <v>1</v>
      </c>
      <c r="P28" s="135">
        <v>1</v>
      </c>
      <c r="Q28" s="135">
        <v>0</v>
      </c>
      <c r="R28" s="134" t="s">
        <v>65</v>
      </c>
    </row>
    <row r="29" spans="1:18" ht="45" customHeight="1">
      <c r="A29" s="133" t="s">
        <v>538</v>
      </c>
      <c r="B29" s="134" t="s">
        <v>21</v>
      </c>
      <c r="C29" s="133" t="s">
        <v>63</v>
      </c>
      <c r="D29" s="133" t="s">
        <v>215</v>
      </c>
      <c r="E29" s="134" t="s">
        <v>537</v>
      </c>
      <c r="F29" s="158" t="s">
        <v>215</v>
      </c>
      <c r="G29" s="133" t="s">
        <v>215</v>
      </c>
      <c r="H29" s="133" t="s">
        <v>215</v>
      </c>
      <c r="I29" s="133" t="s">
        <v>215</v>
      </c>
      <c r="J29" s="133" t="s">
        <v>215</v>
      </c>
      <c r="K29" s="133" t="s">
        <v>215</v>
      </c>
      <c r="L29" s="133" t="s">
        <v>437</v>
      </c>
      <c r="M29" s="133" t="s">
        <v>437</v>
      </c>
      <c r="N29" s="135">
        <v>1</v>
      </c>
      <c r="O29" s="135">
        <v>0</v>
      </c>
      <c r="P29" s="135">
        <v>1</v>
      </c>
      <c r="Q29" s="135">
        <v>0</v>
      </c>
      <c r="R29" s="134" t="s">
        <v>523</v>
      </c>
    </row>
    <row r="30" spans="1:18" ht="45" customHeight="1">
      <c r="A30" s="133" t="s">
        <v>545</v>
      </c>
      <c r="B30" s="134" t="s">
        <v>21</v>
      </c>
      <c r="C30" s="133" t="s">
        <v>18</v>
      </c>
      <c r="D30" s="134" t="s">
        <v>548</v>
      </c>
      <c r="E30" s="134" t="s">
        <v>546</v>
      </c>
      <c r="F30" s="139" t="s">
        <v>547</v>
      </c>
      <c r="G30" s="134" t="s">
        <v>11</v>
      </c>
      <c r="H30" s="134" t="s">
        <v>8</v>
      </c>
      <c r="I30" s="133" t="s">
        <v>549</v>
      </c>
      <c r="J30" s="133" t="s">
        <v>549</v>
      </c>
      <c r="K30" s="134" t="s">
        <v>11</v>
      </c>
      <c r="L30" s="133">
        <v>2018</v>
      </c>
      <c r="M30" s="223">
        <v>44844</v>
      </c>
      <c r="N30" s="228">
        <v>1</v>
      </c>
      <c r="O30" s="228">
        <v>0</v>
      </c>
      <c r="P30" s="135">
        <v>1</v>
      </c>
      <c r="Q30" s="135">
        <v>0</v>
      </c>
      <c r="R30" s="134" t="s">
        <v>55</v>
      </c>
    </row>
    <row r="31" spans="1:18" ht="61" customHeight="1">
      <c r="A31" s="133" t="s">
        <v>583</v>
      </c>
      <c r="B31" s="134" t="s">
        <v>120</v>
      </c>
      <c r="C31" s="133" t="s">
        <v>212</v>
      </c>
      <c r="D31" s="134" t="s">
        <v>483</v>
      </c>
      <c r="E31" s="134" t="s">
        <v>482</v>
      </c>
      <c r="F31" s="136" t="s">
        <v>584</v>
      </c>
      <c r="G31" s="134" t="s">
        <v>11</v>
      </c>
      <c r="H31" s="134" t="s">
        <v>8</v>
      </c>
      <c r="I31" s="133" t="s">
        <v>217</v>
      </c>
      <c r="J31" s="133" t="s">
        <v>217</v>
      </c>
      <c r="K31" s="134" t="s">
        <v>11</v>
      </c>
      <c r="L31" s="133">
        <v>2016</v>
      </c>
      <c r="M31" s="223">
        <v>245000</v>
      </c>
      <c r="N31" s="135">
        <v>1</v>
      </c>
      <c r="O31" s="135">
        <v>0</v>
      </c>
      <c r="P31" s="135">
        <v>0</v>
      </c>
      <c r="Q31" s="135">
        <v>1</v>
      </c>
      <c r="R31" s="134" t="s">
        <v>121</v>
      </c>
    </row>
    <row r="32" spans="1:18" ht="45" customHeight="1">
      <c r="A32" s="133" t="s">
        <v>96</v>
      </c>
      <c r="B32" s="134" t="s">
        <v>21</v>
      </c>
      <c r="C32" s="133" t="s">
        <v>63</v>
      </c>
      <c r="D32" s="133" t="s">
        <v>215</v>
      </c>
      <c r="E32" s="134" t="s">
        <v>97</v>
      </c>
      <c r="F32" s="158" t="s">
        <v>215</v>
      </c>
      <c r="G32" s="133" t="s">
        <v>215</v>
      </c>
      <c r="H32" s="133" t="s">
        <v>215</v>
      </c>
      <c r="I32" s="133" t="s">
        <v>215</v>
      </c>
      <c r="J32" s="133" t="s">
        <v>215</v>
      </c>
      <c r="K32" s="133" t="s">
        <v>215</v>
      </c>
      <c r="L32" s="133" t="s">
        <v>437</v>
      </c>
      <c r="M32" s="133" t="s">
        <v>437</v>
      </c>
      <c r="N32" s="135">
        <v>0</v>
      </c>
      <c r="O32" s="135">
        <v>1</v>
      </c>
      <c r="P32" s="135">
        <v>1</v>
      </c>
      <c r="Q32" s="135">
        <v>0</v>
      </c>
      <c r="R32" s="134" t="s">
        <v>17</v>
      </c>
    </row>
    <row r="33" spans="1:18" ht="45" customHeight="1">
      <c r="A33" s="133" t="s">
        <v>683</v>
      </c>
      <c r="B33" s="134" t="s">
        <v>21</v>
      </c>
      <c r="C33" s="133" t="s">
        <v>63</v>
      </c>
      <c r="D33" s="133" t="s">
        <v>215</v>
      </c>
      <c r="E33" s="134" t="s">
        <v>97</v>
      </c>
      <c r="F33" s="158" t="s">
        <v>215</v>
      </c>
      <c r="G33" s="133" t="s">
        <v>215</v>
      </c>
      <c r="H33" s="133" t="s">
        <v>215</v>
      </c>
      <c r="I33" s="133" t="s">
        <v>215</v>
      </c>
      <c r="J33" s="133" t="s">
        <v>215</v>
      </c>
      <c r="K33" s="133" t="s">
        <v>215</v>
      </c>
      <c r="L33" s="133" t="s">
        <v>437</v>
      </c>
      <c r="M33" s="133" t="s">
        <v>437</v>
      </c>
      <c r="N33" s="135">
        <v>0</v>
      </c>
      <c r="O33" s="135">
        <v>1</v>
      </c>
      <c r="P33" s="135">
        <v>1</v>
      </c>
      <c r="Q33" s="135">
        <v>0</v>
      </c>
      <c r="R33" s="134" t="s">
        <v>17</v>
      </c>
    </row>
    <row r="34" spans="1:18" ht="45" customHeight="1">
      <c r="A34" s="133" t="s">
        <v>505</v>
      </c>
      <c r="B34" s="134" t="s">
        <v>21</v>
      </c>
      <c r="C34" s="133" t="s">
        <v>18</v>
      </c>
      <c r="D34" s="134" t="s">
        <v>506</v>
      </c>
      <c r="E34" s="134" t="s">
        <v>507</v>
      </c>
      <c r="F34" s="136" t="s">
        <v>508</v>
      </c>
      <c r="G34" s="134" t="s">
        <v>11</v>
      </c>
      <c r="H34" s="134" t="s">
        <v>8</v>
      </c>
      <c r="I34" s="133" t="s">
        <v>217</v>
      </c>
      <c r="J34" s="133" t="s">
        <v>217</v>
      </c>
      <c r="K34" s="134" t="s">
        <v>8</v>
      </c>
      <c r="L34" s="157">
        <v>2015</v>
      </c>
      <c r="M34" s="223">
        <v>546751</v>
      </c>
      <c r="N34" s="135">
        <v>0</v>
      </c>
      <c r="O34" s="135">
        <v>1</v>
      </c>
      <c r="P34" s="135">
        <v>1</v>
      </c>
      <c r="Q34" s="135">
        <v>0</v>
      </c>
      <c r="R34" s="134" t="s">
        <v>17</v>
      </c>
    </row>
    <row r="35" spans="1:18" ht="45" customHeight="1">
      <c r="A35" s="133" t="s">
        <v>103</v>
      </c>
      <c r="B35" s="134" t="s">
        <v>21</v>
      </c>
      <c r="C35" s="133" t="s">
        <v>18</v>
      </c>
      <c r="D35" s="134" t="s">
        <v>104</v>
      </c>
      <c r="E35" s="134" t="s">
        <v>105</v>
      </c>
      <c r="F35" s="136" t="s">
        <v>106</v>
      </c>
      <c r="G35" s="134" t="s">
        <v>11</v>
      </c>
      <c r="H35" s="134" t="s">
        <v>8</v>
      </c>
      <c r="I35" s="133" t="s">
        <v>217</v>
      </c>
      <c r="J35" s="133" t="s">
        <v>217</v>
      </c>
      <c r="K35" s="134" t="s">
        <v>8</v>
      </c>
      <c r="L35" s="133">
        <v>2014</v>
      </c>
      <c r="M35" s="223">
        <v>128589</v>
      </c>
      <c r="N35" s="135">
        <v>1</v>
      </c>
      <c r="O35" s="135">
        <v>0</v>
      </c>
      <c r="P35" s="135">
        <v>0</v>
      </c>
      <c r="Q35" s="135">
        <v>1</v>
      </c>
      <c r="R35" s="134" t="s">
        <v>107</v>
      </c>
    </row>
    <row r="36" spans="1:18" ht="45" customHeight="1">
      <c r="A36" s="133" t="s">
        <v>202</v>
      </c>
      <c r="B36" s="134" t="s">
        <v>108</v>
      </c>
      <c r="C36" s="133" t="s">
        <v>18</v>
      </c>
      <c r="D36" s="133" t="s">
        <v>203</v>
      </c>
      <c r="E36" s="134" t="s">
        <v>109</v>
      </c>
      <c r="F36" s="136" t="s">
        <v>110</v>
      </c>
      <c r="G36" s="134" t="s">
        <v>11</v>
      </c>
      <c r="H36" s="134" t="s">
        <v>11</v>
      </c>
      <c r="I36" s="134" t="s">
        <v>18</v>
      </c>
      <c r="J36" s="145">
        <f>SUM('Shell - Retirements'!E93:E98)</f>
        <v>906962</v>
      </c>
      <c r="K36" s="134" t="s">
        <v>8</v>
      </c>
      <c r="L36" s="133">
        <v>2010</v>
      </c>
      <c r="M36" s="223">
        <v>1461479</v>
      </c>
      <c r="N36" s="135">
        <v>1</v>
      </c>
      <c r="O36" s="135">
        <v>0</v>
      </c>
      <c r="P36" s="135">
        <v>1</v>
      </c>
      <c r="Q36" s="135">
        <v>0</v>
      </c>
      <c r="R36" s="134" t="s">
        <v>55</v>
      </c>
    </row>
    <row r="37" spans="1:18" ht="45" customHeight="1">
      <c r="A37" s="133" t="s">
        <v>111</v>
      </c>
      <c r="B37" s="134" t="s">
        <v>306</v>
      </c>
      <c r="C37" s="133" t="s">
        <v>18</v>
      </c>
      <c r="D37" s="134" t="s">
        <v>112</v>
      </c>
      <c r="E37" s="134" t="s">
        <v>113</v>
      </c>
      <c r="F37" s="136" t="s">
        <v>114</v>
      </c>
      <c r="G37" s="134" t="s">
        <v>11</v>
      </c>
      <c r="H37" s="134" t="s">
        <v>11</v>
      </c>
      <c r="I37" s="134" t="s">
        <v>18</v>
      </c>
      <c r="J37" s="220">
        <f>SUM('Shell - Retirements'!E101:E125)</f>
        <v>3005045</v>
      </c>
      <c r="K37" s="134" t="s">
        <v>8</v>
      </c>
      <c r="L37" s="133">
        <v>2010</v>
      </c>
      <c r="M37" s="223">
        <v>7451846</v>
      </c>
      <c r="N37" s="135">
        <v>1</v>
      </c>
      <c r="O37" s="135">
        <v>0</v>
      </c>
      <c r="P37" s="135">
        <v>1</v>
      </c>
      <c r="Q37" s="135">
        <v>0</v>
      </c>
      <c r="R37" s="134" t="s">
        <v>55</v>
      </c>
    </row>
    <row r="38" spans="1:18" ht="45" customHeight="1">
      <c r="A38" s="133" t="s">
        <v>489</v>
      </c>
      <c r="B38" s="134" t="s">
        <v>197</v>
      </c>
      <c r="C38" s="133" t="s">
        <v>212</v>
      </c>
      <c r="D38" s="134" t="s">
        <v>490</v>
      </c>
      <c r="E38" s="134" t="s">
        <v>491</v>
      </c>
      <c r="F38" s="136" t="s">
        <v>492</v>
      </c>
      <c r="G38" s="134" t="s">
        <v>11</v>
      </c>
      <c r="H38" s="134" t="s">
        <v>8</v>
      </c>
      <c r="I38" s="133" t="s">
        <v>217</v>
      </c>
      <c r="J38" s="133" t="s">
        <v>217</v>
      </c>
      <c r="K38" s="133" t="s">
        <v>8</v>
      </c>
      <c r="L38" s="134">
        <v>2010</v>
      </c>
      <c r="M38" s="223">
        <v>818841</v>
      </c>
      <c r="N38" s="135">
        <v>1</v>
      </c>
      <c r="O38" s="135">
        <v>0</v>
      </c>
      <c r="P38" s="135">
        <v>0</v>
      </c>
      <c r="Q38" s="135">
        <v>1</v>
      </c>
      <c r="R38" s="134" t="s">
        <v>809</v>
      </c>
    </row>
    <row r="39" spans="1:18" ht="45" customHeight="1">
      <c r="A39" s="133" t="s">
        <v>539</v>
      </c>
      <c r="B39" s="134" t="s">
        <v>21</v>
      </c>
      <c r="C39" s="133" t="s">
        <v>63</v>
      </c>
      <c r="D39" s="133" t="s">
        <v>215</v>
      </c>
      <c r="E39" s="134" t="s">
        <v>540</v>
      </c>
      <c r="F39" s="158" t="s">
        <v>215</v>
      </c>
      <c r="G39" s="133" t="s">
        <v>215</v>
      </c>
      <c r="H39" s="133" t="s">
        <v>215</v>
      </c>
      <c r="I39" s="133" t="s">
        <v>215</v>
      </c>
      <c r="J39" s="133" t="s">
        <v>215</v>
      </c>
      <c r="K39" s="133" t="s">
        <v>215</v>
      </c>
      <c r="L39" s="133" t="s">
        <v>437</v>
      </c>
      <c r="M39" s="133" t="s">
        <v>437</v>
      </c>
      <c r="N39" s="135">
        <v>1</v>
      </c>
      <c r="O39" s="135">
        <v>0</v>
      </c>
      <c r="P39" s="135">
        <v>1</v>
      </c>
      <c r="Q39" s="135">
        <v>0</v>
      </c>
      <c r="R39" s="134" t="s">
        <v>523</v>
      </c>
    </row>
    <row r="40" spans="1:18" ht="45" customHeight="1">
      <c r="A40" s="133" t="s">
        <v>115</v>
      </c>
      <c r="B40" s="134" t="s">
        <v>116</v>
      </c>
      <c r="C40" s="133" t="s">
        <v>18</v>
      </c>
      <c r="D40" s="134" t="s">
        <v>117</v>
      </c>
      <c r="E40" s="134" t="s">
        <v>118</v>
      </c>
      <c r="F40" s="136" t="s">
        <v>119</v>
      </c>
      <c r="G40" s="134" t="s">
        <v>11</v>
      </c>
      <c r="H40" s="134" t="s">
        <v>8</v>
      </c>
      <c r="I40" s="133" t="s">
        <v>217</v>
      </c>
      <c r="J40" s="133" t="s">
        <v>217</v>
      </c>
      <c r="K40" s="134" t="s">
        <v>8</v>
      </c>
      <c r="L40" s="133">
        <v>2011</v>
      </c>
      <c r="M40" s="223">
        <v>5671613</v>
      </c>
      <c r="N40" s="135">
        <v>1</v>
      </c>
      <c r="O40" s="135">
        <v>0</v>
      </c>
      <c r="P40" s="135">
        <v>1</v>
      </c>
      <c r="Q40" s="135">
        <v>0</v>
      </c>
      <c r="R40" s="134" t="s">
        <v>55</v>
      </c>
    </row>
    <row r="41" spans="1:18" ht="53" customHeight="1">
      <c r="A41" s="159" t="s">
        <v>533</v>
      </c>
      <c r="B41" s="134" t="s">
        <v>21</v>
      </c>
      <c r="C41" s="133" t="s">
        <v>18</v>
      </c>
      <c r="D41" s="134" t="s">
        <v>534</v>
      </c>
      <c r="E41" s="133" t="s">
        <v>535</v>
      </c>
      <c r="F41" s="136" t="s">
        <v>532</v>
      </c>
      <c r="G41" s="134" t="s">
        <v>11</v>
      </c>
      <c r="H41" s="134" t="s">
        <v>8</v>
      </c>
      <c r="I41" s="133" t="s">
        <v>217</v>
      </c>
      <c r="J41" s="133" t="s">
        <v>217</v>
      </c>
      <c r="K41" s="134" t="s">
        <v>11</v>
      </c>
      <c r="L41" s="133">
        <v>2019</v>
      </c>
      <c r="M41" s="223">
        <v>155699</v>
      </c>
      <c r="N41" s="135">
        <v>1</v>
      </c>
      <c r="O41" s="135">
        <v>0</v>
      </c>
      <c r="P41" s="135">
        <v>0</v>
      </c>
      <c r="Q41" s="135">
        <v>1</v>
      </c>
      <c r="R41" s="134" t="s">
        <v>809</v>
      </c>
    </row>
    <row r="42" spans="1:18" ht="45" customHeight="1">
      <c r="A42" s="133" t="s">
        <v>525</v>
      </c>
      <c r="B42" s="134" t="s">
        <v>21</v>
      </c>
      <c r="C42" s="133" t="s">
        <v>63</v>
      </c>
      <c r="D42" s="133" t="s">
        <v>215</v>
      </c>
      <c r="E42" s="134" t="s">
        <v>524</v>
      </c>
      <c r="F42" s="158" t="s">
        <v>215</v>
      </c>
      <c r="G42" s="133" t="s">
        <v>215</v>
      </c>
      <c r="H42" s="133" t="s">
        <v>215</v>
      </c>
      <c r="I42" s="133" t="s">
        <v>215</v>
      </c>
      <c r="J42" s="133" t="s">
        <v>215</v>
      </c>
      <c r="K42" s="133" t="s">
        <v>215</v>
      </c>
      <c r="L42" s="133" t="s">
        <v>437</v>
      </c>
      <c r="M42" s="133" t="s">
        <v>437</v>
      </c>
      <c r="N42" s="135">
        <v>1</v>
      </c>
      <c r="O42" s="135">
        <v>0</v>
      </c>
      <c r="P42" s="135">
        <v>1</v>
      </c>
      <c r="Q42" s="135">
        <v>0</v>
      </c>
      <c r="R42" s="134" t="s">
        <v>523</v>
      </c>
    </row>
    <row r="43" spans="1:18" ht="45" customHeight="1">
      <c r="A43" s="133" t="s">
        <v>581</v>
      </c>
      <c r="B43" s="134" t="s">
        <v>122</v>
      </c>
      <c r="C43" s="133" t="s">
        <v>63</v>
      </c>
      <c r="D43" s="133" t="s">
        <v>215</v>
      </c>
      <c r="E43" s="134" t="s">
        <v>582</v>
      </c>
      <c r="F43" s="158" t="s">
        <v>215</v>
      </c>
      <c r="G43" s="133" t="s">
        <v>215</v>
      </c>
      <c r="H43" s="133" t="s">
        <v>319</v>
      </c>
      <c r="I43" s="133" t="s">
        <v>319</v>
      </c>
      <c r="J43" s="133" t="s">
        <v>319</v>
      </c>
      <c r="K43" s="133" t="s">
        <v>215</v>
      </c>
      <c r="L43" s="133" t="s">
        <v>438</v>
      </c>
      <c r="M43" s="223">
        <v>3500</v>
      </c>
      <c r="N43" s="135">
        <v>0</v>
      </c>
      <c r="O43" s="135">
        <v>1</v>
      </c>
      <c r="P43" s="135">
        <v>1</v>
      </c>
      <c r="Q43" s="135">
        <v>0</v>
      </c>
      <c r="R43" s="134" t="s">
        <v>17</v>
      </c>
    </row>
    <row r="44" spans="1:18" ht="45" customHeight="1">
      <c r="A44" s="133" t="s">
        <v>552</v>
      </c>
      <c r="B44" s="134" t="s">
        <v>40</v>
      </c>
      <c r="C44" s="133" t="s">
        <v>212</v>
      </c>
      <c r="D44" s="134" t="s">
        <v>554</v>
      </c>
      <c r="E44" s="134" t="s">
        <v>124</v>
      </c>
      <c r="F44" s="136" t="s">
        <v>555</v>
      </c>
      <c r="G44" s="134" t="s">
        <v>11</v>
      </c>
      <c r="H44" s="134" t="s">
        <v>8</v>
      </c>
      <c r="I44" s="133" t="s">
        <v>217</v>
      </c>
      <c r="J44" s="133" t="s">
        <v>217</v>
      </c>
      <c r="K44" s="134" t="s">
        <v>11</v>
      </c>
      <c r="L44" s="134">
        <v>2022</v>
      </c>
      <c r="M44" s="223">
        <v>21404</v>
      </c>
      <c r="N44" s="135">
        <v>1</v>
      </c>
      <c r="O44" s="135">
        <v>0</v>
      </c>
      <c r="P44" s="135">
        <v>0</v>
      </c>
      <c r="Q44" s="135">
        <v>1</v>
      </c>
      <c r="R44" s="134" t="s">
        <v>454</v>
      </c>
    </row>
    <row r="45" spans="1:18" ht="45" customHeight="1">
      <c r="A45" s="133" t="s">
        <v>553</v>
      </c>
      <c r="B45" s="134" t="s">
        <v>40</v>
      </c>
      <c r="C45" s="133" t="s">
        <v>212</v>
      </c>
      <c r="D45" s="134" t="s">
        <v>123</v>
      </c>
      <c r="E45" s="134" t="s">
        <v>124</v>
      </c>
      <c r="F45" s="136" t="s">
        <v>125</v>
      </c>
      <c r="G45" s="134" t="s">
        <v>11</v>
      </c>
      <c r="H45" s="134" t="s">
        <v>11</v>
      </c>
      <c r="I45" s="134" t="s">
        <v>212</v>
      </c>
      <c r="J45" s="220">
        <f>SUM('Shell - Retirements'!E127:E129)</f>
        <v>22909</v>
      </c>
      <c r="K45" s="134" t="s">
        <v>11</v>
      </c>
      <c r="L45" s="134">
        <v>2022</v>
      </c>
      <c r="M45" s="223">
        <v>58376</v>
      </c>
      <c r="N45" s="135">
        <v>1</v>
      </c>
      <c r="O45" s="135">
        <v>0</v>
      </c>
      <c r="P45" s="135">
        <v>0</v>
      </c>
      <c r="Q45" s="135">
        <v>1</v>
      </c>
      <c r="R45" s="134" t="s">
        <v>454</v>
      </c>
    </row>
    <row r="46" spans="1:18" ht="45" customHeight="1">
      <c r="A46" s="133" t="s">
        <v>126</v>
      </c>
      <c r="B46" s="134" t="s">
        <v>21</v>
      </c>
      <c r="C46" s="133" t="s">
        <v>18</v>
      </c>
      <c r="D46" s="134" t="s">
        <v>127</v>
      </c>
      <c r="E46" s="134" t="s">
        <v>128</v>
      </c>
      <c r="F46" s="136" t="s">
        <v>129</v>
      </c>
      <c r="G46" s="134" t="s">
        <v>11</v>
      </c>
      <c r="H46" s="134" t="s">
        <v>11</v>
      </c>
      <c r="I46" s="134" t="s">
        <v>18</v>
      </c>
      <c r="J46" s="229">
        <f>SUM('Shell - Retirements'!E131:E133)</f>
        <v>70715</v>
      </c>
      <c r="K46" s="134" t="s">
        <v>8</v>
      </c>
      <c r="L46" s="133">
        <v>2014</v>
      </c>
      <c r="M46" s="223">
        <v>313023</v>
      </c>
      <c r="N46" s="135">
        <v>0</v>
      </c>
      <c r="O46" s="135">
        <v>1</v>
      </c>
      <c r="P46" s="135">
        <v>1</v>
      </c>
      <c r="Q46" s="135">
        <v>0</v>
      </c>
      <c r="R46" s="134" t="s">
        <v>17</v>
      </c>
    </row>
    <row r="47" spans="1:18" ht="45" customHeight="1">
      <c r="A47" s="133" t="s">
        <v>528</v>
      </c>
      <c r="B47" s="134" t="s">
        <v>21</v>
      </c>
      <c r="C47" s="133" t="s">
        <v>18</v>
      </c>
      <c r="D47" s="134" t="s">
        <v>529</v>
      </c>
      <c r="E47" s="133" t="s">
        <v>530</v>
      </c>
      <c r="F47" s="136" t="s">
        <v>531</v>
      </c>
      <c r="G47" s="134" t="s">
        <v>11</v>
      </c>
      <c r="H47" s="134" t="s">
        <v>8</v>
      </c>
      <c r="I47" s="133" t="s">
        <v>217</v>
      </c>
      <c r="J47" s="133" t="s">
        <v>217</v>
      </c>
      <c r="K47" s="134" t="s">
        <v>11</v>
      </c>
      <c r="L47" s="133">
        <v>2016</v>
      </c>
      <c r="M47" s="223">
        <v>708123</v>
      </c>
      <c r="N47" s="135">
        <v>0</v>
      </c>
      <c r="O47" s="135">
        <v>1</v>
      </c>
      <c r="P47" s="135">
        <v>1</v>
      </c>
      <c r="Q47" s="135">
        <v>0</v>
      </c>
      <c r="R47" s="134" t="s">
        <v>17</v>
      </c>
    </row>
    <row r="48" spans="1:18" ht="45" customHeight="1">
      <c r="A48" s="133" t="s">
        <v>526</v>
      </c>
      <c r="B48" s="134" t="s">
        <v>21</v>
      </c>
      <c r="C48" s="133" t="s">
        <v>63</v>
      </c>
      <c r="D48" s="133" t="s">
        <v>215</v>
      </c>
      <c r="E48" s="134" t="s">
        <v>527</v>
      </c>
      <c r="F48" s="158" t="s">
        <v>215</v>
      </c>
      <c r="G48" s="133" t="s">
        <v>215</v>
      </c>
      <c r="H48" s="133" t="s">
        <v>215</v>
      </c>
      <c r="I48" s="133" t="s">
        <v>215</v>
      </c>
      <c r="J48" s="133" t="s">
        <v>215</v>
      </c>
      <c r="K48" s="133" t="s">
        <v>215</v>
      </c>
      <c r="L48" s="133" t="s">
        <v>437</v>
      </c>
      <c r="M48" s="133" t="s">
        <v>437</v>
      </c>
      <c r="N48" s="135">
        <v>1</v>
      </c>
      <c r="O48" s="135">
        <v>0</v>
      </c>
      <c r="P48" s="135">
        <v>1</v>
      </c>
      <c r="Q48" s="135">
        <v>0</v>
      </c>
      <c r="R48" s="134" t="s">
        <v>523</v>
      </c>
    </row>
    <row r="49" spans="1:18" ht="45" customHeight="1">
      <c r="A49" s="133" t="s">
        <v>130</v>
      </c>
      <c r="B49" s="134" t="s">
        <v>21</v>
      </c>
      <c r="C49" s="133" t="s">
        <v>18</v>
      </c>
      <c r="D49" s="134" t="s">
        <v>131</v>
      </c>
      <c r="E49" s="134" t="s">
        <v>132</v>
      </c>
      <c r="F49" s="136" t="s">
        <v>133</v>
      </c>
      <c r="G49" s="134" t="s">
        <v>11</v>
      </c>
      <c r="H49" s="134" t="s">
        <v>11</v>
      </c>
      <c r="I49" s="134" t="s">
        <v>18</v>
      </c>
      <c r="J49" s="220">
        <f>SUM('Shell - Retirements'!E136:E139)</f>
        <v>42097</v>
      </c>
      <c r="K49" s="134" t="s">
        <v>8</v>
      </c>
      <c r="L49" s="133">
        <v>2014</v>
      </c>
      <c r="M49" s="223">
        <v>469669</v>
      </c>
      <c r="N49" s="135">
        <v>0</v>
      </c>
      <c r="O49" s="135">
        <v>1</v>
      </c>
      <c r="P49" s="135">
        <v>1</v>
      </c>
      <c r="Q49" s="135">
        <v>0</v>
      </c>
      <c r="R49" s="134" t="s">
        <v>17</v>
      </c>
    </row>
    <row r="50" spans="1:18" ht="45" customHeight="1">
      <c r="A50" s="133" t="s">
        <v>629</v>
      </c>
      <c r="B50" s="134" t="s">
        <v>21</v>
      </c>
      <c r="C50" s="133" t="s">
        <v>18</v>
      </c>
      <c r="D50" s="134" t="s">
        <v>134</v>
      </c>
      <c r="E50" s="134" t="s">
        <v>135</v>
      </c>
      <c r="F50" s="136" t="s">
        <v>136</v>
      </c>
      <c r="G50" s="134" t="s">
        <v>11</v>
      </c>
      <c r="H50" s="134" t="s">
        <v>11</v>
      </c>
      <c r="I50" s="134" t="s">
        <v>18</v>
      </c>
      <c r="J50" s="229">
        <f>SUM('Shell - Retirements'!E141:E143)</f>
        <v>40848</v>
      </c>
      <c r="K50" s="134" t="s">
        <v>8</v>
      </c>
      <c r="L50" s="133">
        <v>2014</v>
      </c>
      <c r="M50" s="223">
        <v>766948</v>
      </c>
      <c r="N50" s="135">
        <v>0</v>
      </c>
      <c r="O50" s="135">
        <v>1</v>
      </c>
      <c r="P50" s="135">
        <v>1</v>
      </c>
      <c r="Q50" s="135">
        <v>0</v>
      </c>
      <c r="R50" s="134" t="s">
        <v>17</v>
      </c>
    </row>
    <row r="51" spans="1:18" ht="45" customHeight="1">
      <c r="A51" s="133" t="s">
        <v>137</v>
      </c>
      <c r="B51" s="134" t="s">
        <v>138</v>
      </c>
      <c r="C51" s="133" t="s">
        <v>18</v>
      </c>
      <c r="D51" s="134" t="s">
        <v>139</v>
      </c>
      <c r="E51" s="134" t="s">
        <v>140</v>
      </c>
      <c r="F51" s="136" t="s">
        <v>141</v>
      </c>
      <c r="G51" s="134" t="s">
        <v>11</v>
      </c>
      <c r="H51" s="134" t="s">
        <v>11</v>
      </c>
      <c r="I51" s="134" t="s">
        <v>18</v>
      </c>
      <c r="J51" s="220">
        <f>SUM('Shell - Retirements'!E145:E150)</f>
        <v>542868</v>
      </c>
      <c r="K51" s="134" t="s">
        <v>8</v>
      </c>
      <c r="L51" s="134">
        <v>2012</v>
      </c>
      <c r="M51" s="223">
        <v>728161</v>
      </c>
      <c r="N51" s="135">
        <v>1</v>
      </c>
      <c r="O51" s="135">
        <v>0</v>
      </c>
      <c r="P51" s="135">
        <v>1</v>
      </c>
      <c r="Q51" s="135">
        <v>0</v>
      </c>
      <c r="R51" s="134" t="s">
        <v>55</v>
      </c>
    </row>
    <row r="52" spans="1:18" ht="56" customHeight="1">
      <c r="A52" s="133" t="s">
        <v>142</v>
      </c>
      <c r="B52" s="134" t="s">
        <v>50</v>
      </c>
      <c r="C52" s="133" t="s">
        <v>18</v>
      </c>
      <c r="D52" s="134" t="s">
        <v>143</v>
      </c>
      <c r="E52" s="134" t="s">
        <v>144</v>
      </c>
      <c r="F52" s="136" t="s">
        <v>145</v>
      </c>
      <c r="G52" s="134" t="s">
        <v>11</v>
      </c>
      <c r="H52" s="134" t="s">
        <v>11</v>
      </c>
      <c r="I52" s="134" t="s">
        <v>18</v>
      </c>
      <c r="J52" s="229">
        <f>SUM('Shell - Retirements'!E152:E156)</f>
        <v>492352</v>
      </c>
      <c r="K52" s="134" t="s">
        <v>8</v>
      </c>
      <c r="L52" s="133">
        <v>2010</v>
      </c>
      <c r="M52" s="223">
        <v>457750</v>
      </c>
      <c r="N52" s="135">
        <v>1</v>
      </c>
      <c r="O52" s="135">
        <v>0</v>
      </c>
      <c r="P52" s="135">
        <v>1</v>
      </c>
      <c r="Q52" s="135">
        <v>0</v>
      </c>
      <c r="R52" s="134" t="s">
        <v>55</v>
      </c>
    </row>
    <row r="53" spans="1:18" ht="45" customHeight="1">
      <c r="A53" s="133" t="s">
        <v>146</v>
      </c>
      <c r="B53" s="134" t="s">
        <v>147</v>
      </c>
      <c r="C53" s="133" t="s">
        <v>18</v>
      </c>
      <c r="D53" s="134" t="s">
        <v>148</v>
      </c>
      <c r="E53" s="134" t="s">
        <v>760</v>
      </c>
      <c r="F53" s="136" t="s">
        <v>149</v>
      </c>
      <c r="G53" s="134" t="s">
        <v>11</v>
      </c>
      <c r="H53" s="134" t="s">
        <v>11</v>
      </c>
      <c r="I53" s="134" t="s">
        <v>18</v>
      </c>
      <c r="J53" s="229">
        <f>SUM('Shell - Retirements'!E159:E162)</f>
        <v>25032</v>
      </c>
      <c r="K53" s="134" t="s">
        <v>8</v>
      </c>
      <c r="L53" s="133">
        <v>2008</v>
      </c>
      <c r="M53" s="223">
        <v>8815</v>
      </c>
      <c r="N53" s="135">
        <v>0</v>
      </c>
      <c r="O53" s="135">
        <v>1</v>
      </c>
      <c r="P53" s="135">
        <v>1</v>
      </c>
      <c r="Q53" s="135">
        <v>0</v>
      </c>
      <c r="R53" s="134" t="s">
        <v>65</v>
      </c>
    </row>
    <row r="54" spans="1:18" ht="45" customHeight="1">
      <c r="A54" s="133" t="s">
        <v>576</v>
      </c>
      <c r="B54" s="134" t="s">
        <v>577</v>
      </c>
      <c r="C54" s="133" t="s">
        <v>18</v>
      </c>
      <c r="D54" s="134" t="s">
        <v>578</v>
      </c>
      <c r="E54" s="134" t="s">
        <v>580</v>
      </c>
      <c r="F54" s="136" t="s">
        <v>579</v>
      </c>
      <c r="G54" s="134" t="s">
        <v>11</v>
      </c>
      <c r="H54" s="134" t="s">
        <v>8</v>
      </c>
      <c r="I54" s="220" t="s">
        <v>217</v>
      </c>
      <c r="J54" s="133" t="s">
        <v>217</v>
      </c>
      <c r="K54" s="134" t="s">
        <v>8</v>
      </c>
      <c r="L54" s="133">
        <v>2002</v>
      </c>
      <c r="M54" s="223">
        <v>25000</v>
      </c>
      <c r="N54" s="135">
        <v>0</v>
      </c>
      <c r="O54" s="135">
        <v>1</v>
      </c>
      <c r="P54" s="135">
        <v>1</v>
      </c>
      <c r="Q54" s="135">
        <v>0</v>
      </c>
      <c r="R54" s="134" t="s">
        <v>65</v>
      </c>
    </row>
    <row r="55" spans="1:18" ht="45" customHeight="1">
      <c r="A55" s="133" t="s">
        <v>653</v>
      </c>
      <c r="B55" s="134" t="s">
        <v>21</v>
      </c>
      <c r="C55" s="133" t="s">
        <v>63</v>
      </c>
      <c r="D55" s="133" t="s">
        <v>215</v>
      </c>
      <c r="F55" s="158" t="s">
        <v>215</v>
      </c>
      <c r="G55" s="133" t="s">
        <v>215</v>
      </c>
      <c r="H55" s="133" t="s">
        <v>215</v>
      </c>
      <c r="I55" s="133" t="s">
        <v>215</v>
      </c>
      <c r="J55" s="133" t="s">
        <v>215</v>
      </c>
      <c r="K55" s="133" t="s">
        <v>215</v>
      </c>
      <c r="L55" s="133" t="s">
        <v>437</v>
      </c>
      <c r="M55" s="133" t="s">
        <v>437</v>
      </c>
      <c r="N55" s="135">
        <v>0</v>
      </c>
      <c r="O55" s="135">
        <v>1</v>
      </c>
      <c r="P55" s="135">
        <v>1</v>
      </c>
      <c r="Q55" s="135">
        <v>0</v>
      </c>
      <c r="R55" s="134" t="s">
        <v>17</v>
      </c>
    </row>
    <row r="56" spans="1:18" ht="45" customHeight="1">
      <c r="A56" s="133" t="s">
        <v>151</v>
      </c>
      <c r="B56" s="134" t="s">
        <v>152</v>
      </c>
      <c r="C56" s="133" t="s">
        <v>63</v>
      </c>
      <c r="D56" s="133" t="s">
        <v>215</v>
      </c>
      <c r="E56" s="134" t="s">
        <v>153</v>
      </c>
      <c r="F56" s="133" t="s">
        <v>215</v>
      </c>
      <c r="G56" s="133" t="s">
        <v>215</v>
      </c>
      <c r="H56" s="133" t="s">
        <v>319</v>
      </c>
      <c r="I56" s="133" t="s">
        <v>319</v>
      </c>
      <c r="J56" s="133" t="s">
        <v>319</v>
      </c>
      <c r="K56" s="133" t="s">
        <v>319</v>
      </c>
      <c r="L56" s="133" t="s">
        <v>438</v>
      </c>
      <c r="M56" s="133" t="s">
        <v>438</v>
      </c>
      <c r="N56" s="135">
        <v>0</v>
      </c>
      <c r="O56" s="135">
        <v>1</v>
      </c>
      <c r="P56" s="135">
        <v>1</v>
      </c>
      <c r="Q56" s="135">
        <v>0</v>
      </c>
      <c r="R56" s="134" t="s">
        <v>17</v>
      </c>
    </row>
    <row r="57" spans="1:18" ht="45" customHeight="1">
      <c r="A57" s="133" t="s">
        <v>154</v>
      </c>
      <c r="B57" s="134" t="s">
        <v>21</v>
      </c>
      <c r="C57" s="133" t="s">
        <v>18</v>
      </c>
      <c r="D57" s="134" t="s">
        <v>155</v>
      </c>
      <c r="E57" s="134" t="s">
        <v>156</v>
      </c>
      <c r="F57" s="136" t="s">
        <v>157</v>
      </c>
      <c r="G57" s="134" t="s">
        <v>11</v>
      </c>
      <c r="H57" s="134" t="s">
        <v>8</v>
      </c>
      <c r="I57" s="133" t="s">
        <v>217</v>
      </c>
      <c r="J57" s="133" t="s">
        <v>217</v>
      </c>
      <c r="K57" s="134" t="s">
        <v>8</v>
      </c>
      <c r="L57" s="133">
        <v>2013</v>
      </c>
      <c r="M57" s="223">
        <v>64743</v>
      </c>
      <c r="N57" s="135">
        <v>1</v>
      </c>
      <c r="O57" s="135">
        <v>0</v>
      </c>
      <c r="P57" s="135">
        <v>0</v>
      </c>
      <c r="Q57" s="135">
        <v>1</v>
      </c>
      <c r="R57" s="134" t="s">
        <v>107</v>
      </c>
    </row>
    <row r="58" spans="1:18" ht="45" customHeight="1">
      <c r="A58" s="133" t="s">
        <v>158</v>
      </c>
      <c r="B58" s="134" t="s">
        <v>159</v>
      </c>
      <c r="C58" s="133" t="s">
        <v>63</v>
      </c>
      <c r="D58" s="133" t="s">
        <v>215</v>
      </c>
      <c r="E58" s="134" t="s">
        <v>160</v>
      </c>
      <c r="F58" s="158" t="s">
        <v>215</v>
      </c>
      <c r="G58" s="133" t="s">
        <v>215</v>
      </c>
      <c r="H58" s="133" t="s">
        <v>215</v>
      </c>
      <c r="I58" s="133" t="s">
        <v>215</v>
      </c>
      <c r="J58" s="133" t="s">
        <v>215</v>
      </c>
      <c r="K58" s="133" t="s">
        <v>215</v>
      </c>
      <c r="L58" s="133" t="s">
        <v>437</v>
      </c>
      <c r="M58" s="133" t="s">
        <v>319</v>
      </c>
      <c r="N58" s="135">
        <v>0</v>
      </c>
      <c r="O58" s="135">
        <v>1</v>
      </c>
      <c r="P58" s="135">
        <v>1</v>
      </c>
      <c r="Q58" s="135">
        <v>0</v>
      </c>
      <c r="R58" s="134" t="s">
        <v>17</v>
      </c>
    </row>
    <row r="59" spans="1:18" ht="45" customHeight="1">
      <c r="A59" s="133" t="s">
        <v>213</v>
      </c>
      <c r="B59" s="134" t="s">
        <v>161</v>
      </c>
      <c r="C59" s="133" t="s">
        <v>63</v>
      </c>
      <c r="D59" s="133" t="s">
        <v>215</v>
      </c>
      <c r="E59" s="134" t="s">
        <v>162</v>
      </c>
      <c r="F59" s="158" t="s">
        <v>215</v>
      </c>
      <c r="G59" s="133" t="s">
        <v>215</v>
      </c>
      <c r="H59" s="133" t="s">
        <v>215</v>
      </c>
      <c r="I59" s="133" t="s">
        <v>215</v>
      </c>
      <c r="J59" s="133" t="s">
        <v>215</v>
      </c>
      <c r="K59" s="133" t="s">
        <v>215</v>
      </c>
      <c r="L59" s="133" t="s">
        <v>437</v>
      </c>
      <c r="M59" s="133" t="s">
        <v>438</v>
      </c>
      <c r="N59" s="135">
        <v>0</v>
      </c>
      <c r="O59" s="135">
        <v>1</v>
      </c>
      <c r="P59" s="135">
        <v>1</v>
      </c>
      <c r="Q59" s="135">
        <v>0</v>
      </c>
      <c r="R59" s="134" t="s">
        <v>17</v>
      </c>
    </row>
    <row r="60" spans="1:18" ht="45" customHeight="1">
      <c r="A60" s="133" t="s">
        <v>214</v>
      </c>
      <c r="B60" s="134" t="s">
        <v>163</v>
      </c>
      <c r="C60" s="133" t="s">
        <v>164</v>
      </c>
      <c r="D60" s="134" t="s">
        <v>165</v>
      </c>
      <c r="E60" s="230" t="s">
        <v>815</v>
      </c>
      <c r="F60" s="136" t="s">
        <v>166</v>
      </c>
      <c r="G60" s="134" t="s">
        <v>11</v>
      </c>
      <c r="H60" s="134" t="s">
        <v>8</v>
      </c>
      <c r="I60" s="133" t="s">
        <v>217</v>
      </c>
      <c r="J60" s="133" t="s">
        <v>217</v>
      </c>
      <c r="K60" s="134" t="s">
        <v>11</v>
      </c>
      <c r="L60" s="133">
        <v>2020</v>
      </c>
      <c r="M60" s="223">
        <v>95470</v>
      </c>
      <c r="N60" s="135">
        <v>0</v>
      </c>
      <c r="O60" s="135">
        <v>1</v>
      </c>
      <c r="P60" s="135">
        <v>1</v>
      </c>
      <c r="Q60" s="135">
        <v>0</v>
      </c>
      <c r="R60" s="134" t="s">
        <v>17</v>
      </c>
    </row>
    <row r="61" spans="1:18" ht="45" customHeight="1">
      <c r="A61" s="133" t="s">
        <v>509</v>
      </c>
      <c r="B61" s="134" t="s">
        <v>21</v>
      </c>
      <c r="C61" s="133" t="s">
        <v>212</v>
      </c>
      <c r="D61" s="134" t="s">
        <v>512</v>
      </c>
      <c r="E61" s="230" t="s">
        <v>510</v>
      </c>
      <c r="F61" s="136" t="s">
        <v>511</v>
      </c>
      <c r="G61" s="134" t="s">
        <v>11</v>
      </c>
      <c r="H61" s="134" t="s">
        <v>8</v>
      </c>
      <c r="I61" s="133" t="s">
        <v>217</v>
      </c>
      <c r="J61" s="133" t="s">
        <v>217</v>
      </c>
      <c r="K61" s="134" t="s">
        <v>11</v>
      </c>
      <c r="L61" s="133">
        <v>2019</v>
      </c>
      <c r="M61" s="223" t="s">
        <v>513</v>
      </c>
      <c r="N61" s="135">
        <v>1</v>
      </c>
      <c r="O61" s="135">
        <v>0</v>
      </c>
      <c r="P61" s="135">
        <v>0</v>
      </c>
      <c r="Q61" s="135">
        <v>1</v>
      </c>
      <c r="R61" s="134" t="s">
        <v>43</v>
      </c>
    </row>
    <row r="62" spans="1:18" ht="30" customHeight="1">
      <c r="A62" s="133" t="s">
        <v>560</v>
      </c>
      <c r="B62" s="134" t="s">
        <v>45</v>
      </c>
      <c r="C62" s="133" t="s">
        <v>212</v>
      </c>
      <c r="D62" s="134" t="s">
        <v>561</v>
      </c>
      <c r="E62" s="81" t="s">
        <v>562</v>
      </c>
      <c r="F62" s="136" t="s">
        <v>563</v>
      </c>
      <c r="G62" s="134" t="s">
        <v>11</v>
      </c>
      <c r="H62" s="134" t="s">
        <v>8</v>
      </c>
      <c r="I62" s="133" t="s">
        <v>217</v>
      </c>
      <c r="J62" s="133" t="s">
        <v>217</v>
      </c>
      <c r="K62" s="134" t="s">
        <v>11</v>
      </c>
      <c r="L62" s="133">
        <v>2021</v>
      </c>
      <c r="M62" s="223">
        <v>46815</v>
      </c>
      <c r="N62" s="135">
        <v>1</v>
      </c>
      <c r="O62" s="135">
        <v>0</v>
      </c>
      <c r="P62" s="135">
        <v>0</v>
      </c>
      <c r="Q62" s="135">
        <v>1</v>
      </c>
      <c r="R62" s="134" t="s">
        <v>107</v>
      </c>
    </row>
    <row r="63" spans="1:18" ht="45" customHeight="1">
      <c r="A63" s="133" t="s">
        <v>167</v>
      </c>
      <c r="B63" s="134" t="s">
        <v>168</v>
      </c>
      <c r="C63" s="133" t="s">
        <v>18</v>
      </c>
      <c r="D63" s="134" t="s">
        <v>449</v>
      </c>
      <c r="E63" s="134" t="s">
        <v>169</v>
      </c>
      <c r="F63" s="136" t="s">
        <v>170</v>
      </c>
      <c r="G63" s="134" t="s">
        <v>11</v>
      </c>
      <c r="H63" s="134" t="s">
        <v>8</v>
      </c>
      <c r="I63" s="133" t="s">
        <v>217</v>
      </c>
      <c r="J63" s="133" t="s">
        <v>217</v>
      </c>
      <c r="K63" s="134" t="s">
        <v>8</v>
      </c>
      <c r="L63" s="133">
        <v>2015</v>
      </c>
      <c r="M63" s="223">
        <v>3867568</v>
      </c>
      <c r="N63" s="135">
        <v>1</v>
      </c>
      <c r="O63" s="135">
        <v>0</v>
      </c>
      <c r="P63" s="135">
        <v>1</v>
      </c>
      <c r="Q63" s="135">
        <v>0</v>
      </c>
      <c r="R63" s="134" t="s">
        <v>55</v>
      </c>
    </row>
    <row r="64" spans="1:18" ht="45" customHeight="1">
      <c r="A64" s="133" t="s">
        <v>550</v>
      </c>
      <c r="B64" s="134" t="s">
        <v>21</v>
      </c>
      <c r="C64" s="133" t="s">
        <v>63</v>
      </c>
      <c r="D64" s="133" t="s">
        <v>215</v>
      </c>
      <c r="E64" s="134" t="s">
        <v>551</v>
      </c>
      <c r="F64" s="158" t="s">
        <v>215</v>
      </c>
      <c r="G64" s="133" t="s">
        <v>215</v>
      </c>
      <c r="H64" s="133" t="s">
        <v>215</v>
      </c>
      <c r="I64" s="133" t="s">
        <v>215</v>
      </c>
      <c r="J64" s="133" t="s">
        <v>215</v>
      </c>
      <c r="K64" s="134" t="s">
        <v>11</v>
      </c>
      <c r="L64" s="133" t="s">
        <v>437</v>
      </c>
      <c r="M64" s="223">
        <v>420000</v>
      </c>
      <c r="N64" s="135">
        <v>1</v>
      </c>
      <c r="O64" s="135">
        <v>0</v>
      </c>
      <c r="P64" s="135">
        <v>1</v>
      </c>
      <c r="Q64" s="135">
        <v>0</v>
      </c>
      <c r="R64" s="134" t="s">
        <v>523</v>
      </c>
    </row>
    <row r="65" spans="1:18" ht="45" customHeight="1">
      <c r="A65" s="133" t="s">
        <v>171</v>
      </c>
      <c r="B65" s="134" t="s">
        <v>21</v>
      </c>
      <c r="C65" s="133" t="s">
        <v>18</v>
      </c>
      <c r="D65" s="134" t="s">
        <v>172</v>
      </c>
      <c r="E65" s="134" t="s">
        <v>173</v>
      </c>
      <c r="F65" s="136" t="s">
        <v>174</v>
      </c>
      <c r="G65" s="134" t="s">
        <v>11</v>
      </c>
      <c r="H65" s="134" t="s">
        <v>8</v>
      </c>
      <c r="I65" s="133" t="s">
        <v>217</v>
      </c>
      <c r="J65" s="133" t="s">
        <v>217</v>
      </c>
      <c r="K65" s="134" t="s">
        <v>8</v>
      </c>
      <c r="L65" s="133">
        <v>2013</v>
      </c>
      <c r="M65" s="223">
        <v>126206</v>
      </c>
      <c r="N65" s="135">
        <v>1</v>
      </c>
      <c r="O65" s="135">
        <v>0</v>
      </c>
      <c r="P65" s="135">
        <v>0</v>
      </c>
      <c r="Q65" s="135">
        <v>1</v>
      </c>
      <c r="R65" s="134" t="s">
        <v>107</v>
      </c>
    </row>
    <row r="66" spans="1:18" ht="45" customHeight="1">
      <c r="A66" s="133" t="s">
        <v>175</v>
      </c>
      <c r="B66" s="134" t="s">
        <v>45</v>
      </c>
      <c r="C66" s="133" t="s">
        <v>18</v>
      </c>
      <c r="D66" s="134" t="s">
        <v>176</v>
      </c>
      <c r="E66" s="134" t="s">
        <v>177</v>
      </c>
      <c r="F66" s="136" t="s">
        <v>178</v>
      </c>
      <c r="G66" s="134" t="s">
        <v>11</v>
      </c>
      <c r="H66" s="134" t="s">
        <v>8</v>
      </c>
      <c r="I66" s="133" t="s">
        <v>217</v>
      </c>
      <c r="J66" s="133" t="s">
        <v>217</v>
      </c>
      <c r="K66" s="134" t="s">
        <v>8</v>
      </c>
      <c r="L66" s="133">
        <v>2004</v>
      </c>
      <c r="M66" s="223">
        <v>11047</v>
      </c>
      <c r="N66" s="228">
        <v>0</v>
      </c>
      <c r="O66" s="228">
        <v>1</v>
      </c>
      <c r="P66" s="135">
        <v>1</v>
      </c>
      <c r="Q66" s="135">
        <v>0</v>
      </c>
      <c r="R66" s="134" t="s">
        <v>65</v>
      </c>
    </row>
    <row r="67" spans="1:18" ht="45" customHeight="1">
      <c r="A67" s="133" t="s">
        <v>179</v>
      </c>
      <c r="B67" s="134" t="s">
        <v>108</v>
      </c>
      <c r="C67" s="133" t="s">
        <v>18</v>
      </c>
      <c r="D67" s="133" t="s">
        <v>180</v>
      </c>
      <c r="E67" s="134" t="s">
        <v>181</v>
      </c>
      <c r="F67" s="136" t="s">
        <v>182</v>
      </c>
      <c r="G67" s="134" t="s">
        <v>11</v>
      </c>
      <c r="H67" s="134" t="s">
        <v>8</v>
      </c>
      <c r="I67" s="133" t="s">
        <v>217</v>
      </c>
      <c r="J67" s="133" t="s">
        <v>217</v>
      </c>
      <c r="K67" s="134" t="s">
        <v>8</v>
      </c>
      <c r="L67" s="133">
        <v>2004</v>
      </c>
      <c r="M67" s="223">
        <v>300000</v>
      </c>
      <c r="N67" s="135">
        <v>0</v>
      </c>
      <c r="O67" s="135">
        <v>1</v>
      </c>
      <c r="P67" s="135">
        <v>1</v>
      </c>
      <c r="Q67" s="135">
        <v>0</v>
      </c>
      <c r="R67" s="134" t="s">
        <v>65</v>
      </c>
    </row>
    <row r="68" spans="1:18" ht="45" customHeight="1">
      <c r="A68" s="133" t="s">
        <v>183</v>
      </c>
      <c r="B68" s="134" t="s">
        <v>184</v>
      </c>
      <c r="C68" s="133" t="s">
        <v>18</v>
      </c>
      <c r="D68" s="134" t="s">
        <v>185</v>
      </c>
      <c r="E68" s="134" t="s">
        <v>186</v>
      </c>
      <c r="F68" s="136" t="s">
        <v>114</v>
      </c>
      <c r="G68" s="134" t="s">
        <v>11</v>
      </c>
      <c r="H68" s="134" t="s">
        <v>8</v>
      </c>
      <c r="I68" s="133" t="s">
        <v>217</v>
      </c>
      <c r="J68" s="133" t="s">
        <v>217</v>
      </c>
      <c r="K68" s="134" t="s">
        <v>8</v>
      </c>
      <c r="L68" s="133">
        <v>2003</v>
      </c>
      <c r="M68" s="229" t="s">
        <v>187</v>
      </c>
      <c r="N68" s="135">
        <v>0</v>
      </c>
      <c r="O68" s="135">
        <v>1</v>
      </c>
      <c r="P68" s="135">
        <v>1</v>
      </c>
      <c r="Q68" s="135">
        <v>0</v>
      </c>
      <c r="R68" s="134" t="s">
        <v>17</v>
      </c>
    </row>
    <row r="69" spans="1:18" ht="45" customHeight="1">
      <c r="A69" s="133" t="s">
        <v>761</v>
      </c>
      <c r="B69" s="134" t="s">
        <v>57</v>
      </c>
      <c r="C69" s="133" t="s">
        <v>63</v>
      </c>
      <c r="D69" s="133" t="s">
        <v>215</v>
      </c>
      <c r="E69" s="134" t="s">
        <v>762</v>
      </c>
      <c r="F69" s="158" t="s">
        <v>63</v>
      </c>
      <c r="G69" s="133" t="s">
        <v>215</v>
      </c>
      <c r="H69" s="133" t="s">
        <v>215</v>
      </c>
      <c r="I69" s="133" t="s">
        <v>215</v>
      </c>
      <c r="J69" s="133" t="s">
        <v>215</v>
      </c>
      <c r="K69" s="133" t="s">
        <v>215</v>
      </c>
      <c r="L69" s="133" t="s">
        <v>437</v>
      </c>
      <c r="M69" s="133" t="s">
        <v>437</v>
      </c>
      <c r="N69" s="135">
        <v>0</v>
      </c>
      <c r="O69" s="135">
        <v>1</v>
      </c>
      <c r="P69" s="135">
        <v>1</v>
      </c>
      <c r="Q69" s="135">
        <v>0</v>
      </c>
      <c r="R69" s="134" t="s">
        <v>17</v>
      </c>
    </row>
    <row r="70" spans="1:18" ht="45" customHeight="1">
      <c r="A70" s="133" t="s">
        <v>188</v>
      </c>
      <c r="B70" s="134" t="s">
        <v>21</v>
      </c>
      <c r="C70" s="133" t="s">
        <v>18</v>
      </c>
      <c r="D70" s="134" t="s">
        <v>189</v>
      </c>
      <c r="E70" s="134" t="s">
        <v>190</v>
      </c>
      <c r="F70" s="136" t="s">
        <v>191</v>
      </c>
      <c r="G70" s="134" t="s">
        <v>11</v>
      </c>
      <c r="H70" s="134" t="s">
        <v>11</v>
      </c>
      <c r="I70" s="134" t="s">
        <v>18</v>
      </c>
      <c r="J70" s="229">
        <f>SUM('Shell - Retirements'!E167:E172)</f>
        <v>105540</v>
      </c>
      <c r="K70" s="134" t="s">
        <v>8</v>
      </c>
      <c r="L70" s="133">
        <v>2014</v>
      </c>
      <c r="M70" s="223">
        <v>388420</v>
      </c>
      <c r="N70" s="135">
        <v>0</v>
      </c>
      <c r="O70" s="135">
        <v>1</v>
      </c>
      <c r="P70" s="135">
        <v>1</v>
      </c>
      <c r="Q70" s="135">
        <v>0</v>
      </c>
      <c r="R70" s="134" t="s">
        <v>17</v>
      </c>
    </row>
    <row r="71" spans="1:18" ht="45" customHeight="1">
      <c r="A71" s="133" t="s">
        <v>192</v>
      </c>
      <c r="B71" s="134" t="s">
        <v>21</v>
      </c>
      <c r="C71" s="133" t="s">
        <v>18</v>
      </c>
      <c r="D71" s="134" t="s">
        <v>193</v>
      </c>
      <c r="E71" s="134" t="s">
        <v>194</v>
      </c>
      <c r="F71" s="136" t="s">
        <v>195</v>
      </c>
      <c r="G71" s="134" t="s">
        <v>11</v>
      </c>
      <c r="H71" s="134" t="s">
        <v>11</v>
      </c>
      <c r="I71" s="134" t="s">
        <v>18</v>
      </c>
      <c r="J71" s="229">
        <f>SUM('Shell - Retirements'!E174:E179)</f>
        <v>263819</v>
      </c>
      <c r="K71" s="134" t="s">
        <v>8</v>
      </c>
      <c r="L71" s="133">
        <v>2014</v>
      </c>
      <c r="M71" s="231">
        <v>90393</v>
      </c>
      <c r="N71" s="135">
        <v>0</v>
      </c>
      <c r="O71" s="135">
        <v>1</v>
      </c>
      <c r="P71" s="135">
        <v>1</v>
      </c>
      <c r="Q71" s="135">
        <v>0</v>
      </c>
      <c r="R71" s="134" t="s">
        <v>17</v>
      </c>
    </row>
    <row r="72" spans="1:18" ht="45" customHeight="1">
      <c r="A72" s="133" t="s">
        <v>196</v>
      </c>
      <c r="B72" s="134" t="s">
        <v>197</v>
      </c>
      <c r="C72" s="133" t="s">
        <v>10</v>
      </c>
      <c r="D72" s="134" t="s">
        <v>198</v>
      </c>
      <c r="E72" s="134" t="s">
        <v>199</v>
      </c>
      <c r="F72" s="136" t="s">
        <v>200</v>
      </c>
      <c r="G72" s="134" t="s">
        <v>11</v>
      </c>
      <c r="H72" s="134" t="s">
        <v>8</v>
      </c>
      <c r="I72" s="133" t="s">
        <v>217</v>
      </c>
      <c r="J72" s="133" t="s">
        <v>217</v>
      </c>
      <c r="K72" s="134" t="s">
        <v>11</v>
      </c>
      <c r="L72" s="133">
        <v>2016</v>
      </c>
      <c r="M72" s="223">
        <v>85756</v>
      </c>
      <c r="N72" s="135">
        <v>1</v>
      </c>
      <c r="O72" s="135">
        <v>0</v>
      </c>
      <c r="P72" s="135">
        <v>0</v>
      </c>
      <c r="Q72" s="135">
        <v>1</v>
      </c>
      <c r="R72" s="134" t="s">
        <v>201</v>
      </c>
    </row>
    <row r="73" spans="1:18" ht="45" customHeight="1">
      <c r="A73" s="133" t="s">
        <v>567</v>
      </c>
      <c r="B73" s="134" t="s">
        <v>45</v>
      </c>
      <c r="C73" s="133" t="s">
        <v>212</v>
      </c>
      <c r="D73" s="134" t="s">
        <v>565</v>
      </c>
      <c r="E73" s="134" t="s">
        <v>566</v>
      </c>
      <c r="F73" s="136" t="s">
        <v>564</v>
      </c>
      <c r="G73" s="134" t="s">
        <v>11</v>
      </c>
      <c r="H73" s="134" t="s">
        <v>8</v>
      </c>
      <c r="I73" s="133" t="s">
        <v>217</v>
      </c>
      <c r="J73" s="133" t="s">
        <v>217</v>
      </c>
      <c r="K73" s="134" t="s">
        <v>11</v>
      </c>
      <c r="L73" s="133">
        <v>2018</v>
      </c>
      <c r="M73" s="223">
        <v>73567</v>
      </c>
      <c r="N73" s="135">
        <v>1</v>
      </c>
      <c r="O73" s="135">
        <v>0</v>
      </c>
      <c r="P73" s="135">
        <v>0</v>
      </c>
      <c r="Q73" s="135">
        <v>1</v>
      </c>
      <c r="R73" s="134" t="s">
        <v>201</v>
      </c>
    </row>
    <row r="74" spans="1:18" s="132" customFormat="1" ht="45" customHeight="1" thickBot="1">
      <c r="A74" s="141" t="s">
        <v>519</v>
      </c>
      <c r="B74" s="132" t="s">
        <v>21</v>
      </c>
      <c r="C74" s="141" t="s">
        <v>212</v>
      </c>
      <c r="D74" s="132" t="s">
        <v>520</v>
      </c>
      <c r="E74" s="132" t="s">
        <v>517</v>
      </c>
      <c r="F74" s="142" t="s">
        <v>521</v>
      </c>
      <c r="G74" s="132" t="s">
        <v>11</v>
      </c>
      <c r="H74" s="132" t="s">
        <v>8</v>
      </c>
      <c r="I74" s="141" t="s">
        <v>217</v>
      </c>
      <c r="J74" s="141" t="s">
        <v>217</v>
      </c>
      <c r="K74" s="132" t="s">
        <v>11</v>
      </c>
      <c r="L74" s="141">
        <v>2019</v>
      </c>
      <c r="M74" s="232">
        <v>109294</v>
      </c>
      <c r="N74" s="227">
        <v>1</v>
      </c>
      <c r="O74" s="227">
        <v>0</v>
      </c>
      <c r="P74" s="227">
        <v>0</v>
      </c>
      <c r="Q74" s="227">
        <v>1</v>
      </c>
      <c r="R74" s="132" t="s">
        <v>43</v>
      </c>
    </row>
    <row r="75" spans="1:18" ht="15" thickTop="1">
      <c r="C75" s="143"/>
      <c r="I75" s="137"/>
      <c r="K75" s="137"/>
      <c r="L75" s="134"/>
      <c r="M75" s="143"/>
    </row>
    <row r="76" spans="1:18">
      <c r="A76" s="146">
        <f>COUNTIF(A3:A74, "*")</f>
        <v>72</v>
      </c>
      <c r="C76" s="146"/>
      <c r="D76" s="135"/>
      <c r="E76" s="135"/>
      <c r="F76" s="135"/>
      <c r="G76" s="146">
        <f>COUNTIF(G3:G75, "Yes")</f>
        <v>55</v>
      </c>
      <c r="H76" s="146">
        <f>COUNTIF(H3:H75, "Yes")</f>
        <v>22</v>
      </c>
      <c r="I76" s="146"/>
      <c r="J76" s="147">
        <f>SUM(J3:J75)</f>
        <v>9879595</v>
      </c>
      <c r="K76" s="146">
        <f>COUNTIF(K3:K74, "Yes")</f>
        <v>21</v>
      </c>
      <c r="L76" s="135"/>
      <c r="M76" s="146"/>
      <c r="N76" s="146">
        <f>SUM(N3:N74)</f>
        <v>43</v>
      </c>
      <c r="O76" s="146">
        <f>SUM(O3:O74)</f>
        <v>29</v>
      </c>
      <c r="P76" s="146">
        <f>SUM(P3:P74)</f>
        <v>46</v>
      </c>
      <c r="Q76" s="146">
        <f>SUM(Q3:Q74)</f>
        <v>26</v>
      </c>
      <c r="R76" s="135"/>
    </row>
    <row r="77" spans="1:18" ht="15">
      <c r="A77" s="148" t="s">
        <v>7</v>
      </c>
      <c r="C77" s="146"/>
      <c r="D77" s="135"/>
      <c r="E77" s="135"/>
      <c r="F77" s="135"/>
      <c r="G77" s="149" t="s">
        <v>620</v>
      </c>
      <c r="H77" s="149" t="s">
        <v>620</v>
      </c>
      <c r="I77" s="135"/>
      <c r="J77" s="150" t="s">
        <v>6</v>
      </c>
      <c r="K77" s="149" t="s">
        <v>480</v>
      </c>
      <c r="L77" s="135"/>
      <c r="M77" s="146"/>
      <c r="N77" s="148" t="s">
        <v>5</v>
      </c>
      <c r="O77" s="148" t="s">
        <v>4</v>
      </c>
      <c r="P77" s="148" t="s">
        <v>3</v>
      </c>
      <c r="Q77" s="148" t="s">
        <v>2</v>
      </c>
      <c r="R77" s="135"/>
    </row>
    <row r="78" spans="1:18">
      <c r="A78" s="134"/>
      <c r="C78" s="146"/>
      <c r="D78" s="135"/>
      <c r="E78" s="135"/>
      <c r="F78" s="135"/>
      <c r="G78" s="146">
        <f>COUNTIF(G3:G75, "No")</f>
        <v>2</v>
      </c>
      <c r="H78" s="146">
        <f>COUNTIF(H3:H75, "No")</f>
        <v>34</v>
      </c>
      <c r="I78" s="135"/>
      <c r="J78" s="151"/>
      <c r="K78" s="146">
        <f>COUNTIF(K3:K74, "No")</f>
        <v>36</v>
      </c>
      <c r="L78" s="135"/>
      <c r="M78" s="146"/>
      <c r="N78" s="146">
        <f>COUNTIFS(P3:P75, "1", N3:N75, "1" )</f>
        <v>17</v>
      </c>
      <c r="O78" s="146">
        <f>COUNTIFS(O3:O75, "1", P3:P75, "1" )</f>
        <v>29</v>
      </c>
      <c r="P78" s="135"/>
      <c r="Q78" s="146">
        <f>COUNTIFS(N3:N75, "1", Q3:Q75, "1" )</f>
        <v>26</v>
      </c>
      <c r="R78" s="135"/>
    </row>
    <row r="79" spans="1:18" ht="15">
      <c r="A79" s="134"/>
      <c r="C79" s="146"/>
      <c r="D79" s="135"/>
      <c r="E79" s="135"/>
      <c r="F79" s="135"/>
      <c r="G79" s="149" t="s">
        <v>621</v>
      </c>
      <c r="H79" s="149" t="s">
        <v>621</v>
      </c>
      <c r="I79" s="135"/>
      <c r="J79" s="151"/>
      <c r="K79" s="149" t="s">
        <v>481</v>
      </c>
      <c r="L79" s="135"/>
      <c r="M79" s="135"/>
      <c r="N79" s="148" t="s">
        <v>446</v>
      </c>
      <c r="O79" s="148" t="s">
        <v>447</v>
      </c>
      <c r="P79" s="135"/>
      <c r="Q79" s="148" t="s">
        <v>448</v>
      </c>
      <c r="R79" s="135"/>
    </row>
    <row r="80" spans="1:18">
      <c r="A80" s="134"/>
      <c r="C80" s="146"/>
      <c r="D80" s="135"/>
      <c r="E80" s="135"/>
      <c r="F80" s="135"/>
      <c r="G80" s="146">
        <f>COUNTIFS(H3:H75, "No", G3:G75, "Yes" )</f>
        <v>34</v>
      </c>
      <c r="H80" s="146">
        <f>COUNTIFS(H3:H75, "Yes", G3:G75, "No" )</f>
        <v>2</v>
      </c>
      <c r="I80" s="135"/>
      <c r="J80" s="151"/>
      <c r="K80" s="135"/>
      <c r="L80" s="135"/>
      <c r="M80" s="135"/>
      <c r="N80" s="135"/>
      <c r="O80" s="135"/>
      <c r="P80" s="135"/>
      <c r="Q80" s="135"/>
      <c r="R80" s="135"/>
    </row>
    <row r="81" spans="1:18" ht="30">
      <c r="A81" s="134"/>
      <c r="C81" s="146"/>
      <c r="D81" s="135"/>
      <c r="E81" s="135"/>
      <c r="F81" s="135"/>
      <c r="G81" s="149" t="s">
        <v>623</v>
      </c>
      <c r="H81" s="149" t="s">
        <v>622</v>
      </c>
      <c r="I81" s="135"/>
      <c r="J81" s="151"/>
      <c r="K81" s="135"/>
      <c r="L81" s="135"/>
      <c r="M81" s="135"/>
      <c r="N81" s="135"/>
      <c r="O81" s="135"/>
      <c r="P81" s="135"/>
      <c r="Q81" s="135"/>
      <c r="R81" s="135"/>
    </row>
    <row r="82" spans="1:18">
      <c r="A82" s="134"/>
      <c r="H82" s="134"/>
      <c r="L82" s="134"/>
      <c r="M82" s="134"/>
    </row>
    <row r="83" spans="1:18">
      <c r="A83" s="134"/>
      <c r="H83" s="134"/>
      <c r="L83" s="134"/>
      <c r="M83" s="134"/>
    </row>
    <row r="84" spans="1:18">
      <c r="A84" s="134"/>
      <c r="H84" s="134"/>
      <c r="L84" s="134"/>
      <c r="M84" s="134"/>
    </row>
    <row r="85" spans="1:18">
      <c r="H85" s="134"/>
      <c r="L85" s="134"/>
      <c r="M85" s="134"/>
    </row>
  </sheetData>
  <autoFilter ref="A2:R79" xr:uid="{B98E7707-9A8D-FF40-B0BD-9B5822AAE70E}"/>
  <phoneticPr fontId="2"/>
  <hyperlinks>
    <hyperlink ref="F3" r:id="rId1" xr:uid="{D33EEA0A-8D4E-3F43-8917-3C1366737CD2}"/>
    <hyperlink ref="F6" r:id="rId2" xr:uid="{3EB046C8-537F-0444-9DC8-5C3F73BF1A0A}"/>
    <hyperlink ref="F8" r:id="rId3" xr:uid="{F834834C-2829-9445-AE86-F4DEE27DB339}"/>
    <hyperlink ref="F10" r:id="rId4" xr:uid="{56F0E8C3-4EB9-D147-8D1C-781E34DB1AF1}"/>
    <hyperlink ref="F13" r:id="rId5" xr:uid="{296E02A2-FE4A-0C44-A706-7C2AAFEDA1A3}"/>
    <hyperlink ref="F14" r:id="rId6" xr:uid="{C7B7958E-8DEA-4943-AC6C-2543924FDA21}"/>
    <hyperlink ref="F18" r:id="rId7" xr:uid="{F7204EDE-ECA4-324C-9BB4-ACD77AB90F37}"/>
    <hyperlink ref="F21" r:id="rId8" xr:uid="{AE137A13-8CFE-A944-98C1-EE1FB462DA1A}"/>
    <hyperlink ref="F24" r:id="rId9" xr:uid="{F4BECB1F-E65E-064B-8CEE-D95F9D7FDEAF}"/>
    <hyperlink ref="F25" r:id="rId10" xr:uid="{8CE1FDA2-8345-CC43-B34C-6CC6D1577FF4}"/>
    <hyperlink ref="F26" r:id="rId11" xr:uid="{E416033D-0496-5E40-8002-EBC95AFE3258}"/>
    <hyperlink ref="F28" r:id="rId12" xr:uid="{D98FF22C-E7FB-354C-9EBA-6BD117764C26}"/>
    <hyperlink ref="F17" r:id="rId13" xr:uid="{0ED34D5A-D42F-4744-B6C4-248D2BDE5EEC}"/>
    <hyperlink ref="F66" r:id="rId14" xr:uid="{6C6C4E60-AB71-2849-AFD1-AFCF83750769}"/>
    <hyperlink ref="F50" r:id="rId15" xr:uid="{81027BA6-A962-1C45-BD47-2FFE97E89C50}"/>
    <hyperlink ref="F71" r:id="rId16" xr:uid="{0D7F6A0C-1EF3-DF41-BD46-16DFD7960B19}"/>
    <hyperlink ref="F65" r:id="rId17" xr:uid="{492AF8EA-8F04-944D-87D3-4C7E6E8ADED7}"/>
    <hyperlink ref="F57" r:id="rId18" xr:uid="{320A45D2-ADD2-2344-8300-A11687A54BB4}"/>
    <hyperlink ref="F35" r:id="rId19" xr:uid="{EABB5520-6F6D-7844-9050-F6CB6394C08B}"/>
    <hyperlink ref="F70" r:id="rId20" xr:uid="{D71A6F54-DCD5-9642-8AA7-C02556CECDF4}"/>
    <hyperlink ref="F49" r:id="rId21" xr:uid="{0F3D4EBB-D8C1-9F43-A3DD-E95EB273A882}"/>
    <hyperlink ref="F46" r:id="rId22" xr:uid="{AA7EB2CB-262B-C84A-A00E-9682AEB982AA}"/>
    <hyperlink ref="F37" r:id="rId23" xr:uid="{16067B7B-93E9-0E40-A260-5003EB340A7F}"/>
    <hyperlink ref="F51" r:id="rId24" xr:uid="{46A7AAE8-C2CB-354C-9AC1-2AE89147738D}"/>
    <hyperlink ref="F52" r:id="rId25" xr:uid="{F9E8FD79-3C9E-4748-9CF1-01CCEBA79031}"/>
    <hyperlink ref="F53" r:id="rId26" xr:uid="{91A81735-F0A3-2340-BF1A-309D86504A04}"/>
    <hyperlink ref="F40" r:id="rId27" xr:uid="{7871FCDC-7CD8-9547-A592-CBF85F1A566C}"/>
    <hyperlink ref="F67" r:id="rId28" xr:uid="{49DFE339-9227-5341-89FC-988E5C71225B}"/>
    <hyperlink ref="F36" r:id="rId29" xr:uid="{DB2D0BFF-7D5F-6541-99C6-D2065330AE50}"/>
    <hyperlink ref="F60" r:id="rId30" xr:uid="{A6547BA0-FE27-5549-BBF4-993945458094}"/>
    <hyperlink ref="F72" r:id="rId31" xr:uid="{5EF03291-B83B-554F-BF90-6E8EA1361054}"/>
    <hyperlink ref="F68" r:id="rId32" xr:uid="{F02B3EE4-1A5F-0A47-A079-28BF6752FB52}"/>
    <hyperlink ref="F63" r:id="rId33" xr:uid="{5E2940E1-680A-E54B-8E53-9A7923EC13C5}"/>
    <hyperlink ref="F23" r:id="rId34" xr:uid="{9751CB54-D912-3F40-97D8-AB5960285D13}"/>
    <hyperlink ref="F7" r:id="rId35" xr:uid="{8C6122A7-3BAD-3B4E-9A57-C1A7B2F91E84}"/>
    <hyperlink ref="F38" r:id="rId36" xr:uid="{2E823712-011E-EB43-8CAF-9E25817F505D}"/>
    <hyperlink ref="F9" r:id="rId37" xr:uid="{7B590DF2-AED8-0E45-BCCB-C1AF7E75B5FE}"/>
    <hyperlink ref="F15" r:id="rId38" xr:uid="{E3C7D446-312B-B24C-ADF5-0A8D072C25A7}"/>
    <hyperlink ref="F11" r:id="rId39" display="https://cdm.unfccc.int/Projects/DB/BVQI1264060132.69/view?cp=1 _x000a_xxx" xr:uid="{BE4463F1-13E4-F248-B747-62ACA912C6C2}"/>
    <hyperlink ref="F34" r:id="rId40" xr:uid="{65682763-76D3-214F-B76B-FEDD8DF31873}"/>
    <hyperlink ref="F61" r:id="rId41" xr:uid="{5ACD65F1-DCBA-0142-AF0C-5EDBC14B8EAB}"/>
    <hyperlink ref="F27" r:id="rId42" xr:uid="{19BA9275-9B4C-C542-BC60-DC90E61C072B}"/>
    <hyperlink ref="F74" r:id="rId43" location=":~:text=The%20project%20involves%20the%20distribution,for%20water%20boiling%20and%20cooking." xr:uid="{2592570E-EC27-AC46-8747-8434A51A74F6}"/>
    <hyperlink ref="F47" r:id="rId44" xr:uid="{32FE24AA-BE7C-5C43-BB54-0BA1A3F33EAA}"/>
    <hyperlink ref="F41" r:id="rId45" xr:uid="{20588E22-D4AC-264B-BFC5-C9AA0F510FD0}"/>
    <hyperlink ref="F22" r:id="rId46" xr:uid="{D5CDB765-7339-124C-9C8E-F3D51C3C4391}"/>
    <hyperlink ref="F30" r:id="rId47" xr:uid="{44BBB486-1754-B94A-BCE4-C1D782AE4D8F}"/>
    <hyperlink ref="F45" r:id="rId48" xr:uid="{6597A7B5-66F6-BC4A-B75E-04F51CA6790B}"/>
    <hyperlink ref="F44" r:id="rId49" xr:uid="{F47C2AB3-977F-824B-A1BB-931A1D26A410}"/>
    <hyperlink ref="F19" r:id="rId50" xr:uid="{EFCA8965-A90C-D445-8AE5-E67E003949DC}"/>
    <hyperlink ref="F62" r:id="rId51" xr:uid="{4464C2F6-5829-B943-8CFE-E4DFC469C0CC}"/>
    <hyperlink ref="F73" r:id="rId52" xr:uid="{A637914D-14B5-AE4E-A14A-1351F4FB7CCB}"/>
    <hyperlink ref="F4" r:id="rId53" xr:uid="{03F9CAC2-A5FE-854A-94B6-DE765AAC0D9B}"/>
    <hyperlink ref="F5" r:id="rId54" xr:uid="{7204D96F-2330-A143-A35C-BD1994CC98F8}"/>
    <hyperlink ref="F54" r:id="rId55" xr:uid="{057E9F7E-031C-1149-A75C-CE1A70F7009E}"/>
    <hyperlink ref="F31" r:id="rId56" xr:uid="{DC409B34-6290-0842-9417-0D462AC6A53D}"/>
  </hyperlinks>
  <pageMargins left="0.7" right="0.7" top="0.75" bottom="0.75" header="0.3" footer="0.3"/>
  <pageSetup paperSize="9" orientation="portrait" horizontalDpi="0" verticalDpi="0"/>
  <legacyDrawing r:id="rId5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4DFFA-081C-3C4E-889B-DEB6E14C0DB3}">
  <sheetPr>
    <tabColor theme="5"/>
  </sheetPr>
  <dimension ref="A1:J181"/>
  <sheetViews>
    <sheetView zoomScale="177" workbookViewId="0">
      <pane ySplit="1" topLeftCell="A149" activePane="bottomLeft" state="frozen"/>
      <selection pane="bottomLeft" activeCell="F1" sqref="F1"/>
    </sheetView>
  </sheetViews>
  <sheetFormatPr baseColWidth="10" defaultColWidth="10" defaultRowHeight="14"/>
  <cols>
    <col min="1" max="1" width="51.5703125" style="7" customWidth="1"/>
    <col min="2" max="2" width="9.28515625" style="7" customWidth="1"/>
    <col min="3" max="3" width="10.42578125" style="7" customWidth="1"/>
    <col min="4" max="4" width="16.42578125" style="28" customWidth="1"/>
    <col min="5" max="5" width="12.140625" style="19" customWidth="1"/>
    <col min="6" max="6" width="16.42578125" style="19" customWidth="1"/>
    <col min="7" max="7" width="10.7109375" style="19" customWidth="1"/>
    <col min="8" max="8" width="8.5703125" style="10" customWidth="1"/>
    <col min="9" max="9" width="55.5703125" style="7" customWidth="1"/>
    <col min="10" max="10" width="16.42578125" style="7" customWidth="1"/>
    <col min="11" max="16384" width="10" style="7"/>
  </cols>
  <sheetData>
    <row r="1" spans="1:10" s="33" customFormat="1" ht="58" customHeight="1">
      <c r="A1" s="12" t="s">
        <v>36</v>
      </c>
      <c r="B1" s="55" t="s">
        <v>286</v>
      </c>
      <c r="C1" s="90" t="s">
        <v>695</v>
      </c>
      <c r="D1" s="57" t="s">
        <v>285</v>
      </c>
      <c r="E1" s="56" t="s">
        <v>745</v>
      </c>
      <c r="F1" s="56" t="s">
        <v>751</v>
      </c>
      <c r="G1" s="56" t="s">
        <v>686</v>
      </c>
      <c r="H1" s="58" t="s">
        <v>284</v>
      </c>
      <c r="I1" s="55" t="s">
        <v>705</v>
      </c>
      <c r="J1" s="55" t="s">
        <v>744</v>
      </c>
    </row>
    <row r="2" spans="1:10" ht="18.5" customHeight="1">
      <c r="A2" s="45" t="s">
        <v>677</v>
      </c>
      <c r="B2" s="40" t="s">
        <v>100</v>
      </c>
      <c r="C2" s="44">
        <v>1825</v>
      </c>
      <c r="D2" s="42" t="s">
        <v>227</v>
      </c>
      <c r="E2" s="41">
        <v>3718</v>
      </c>
      <c r="F2" s="41"/>
      <c r="G2" s="41"/>
      <c r="H2" s="43">
        <v>2014</v>
      </c>
      <c r="I2" s="40" t="s">
        <v>228</v>
      </c>
      <c r="J2" s="40" t="s">
        <v>659</v>
      </c>
    </row>
    <row r="3" spans="1:10" ht="18.25" customHeight="1">
      <c r="A3" s="6"/>
      <c r="B3" s="6"/>
      <c r="D3" s="28" t="s">
        <v>227</v>
      </c>
      <c r="E3" s="19">
        <v>74</v>
      </c>
      <c r="H3" s="10">
        <v>2014</v>
      </c>
      <c r="I3" s="6" t="s">
        <v>226</v>
      </c>
      <c r="J3" s="6" t="s">
        <v>659</v>
      </c>
    </row>
    <row r="4" spans="1:10" ht="18.25" customHeight="1">
      <c r="A4" s="6"/>
      <c r="B4" s="24"/>
      <c r="C4" s="38"/>
      <c r="D4" s="35" t="s">
        <v>225</v>
      </c>
      <c r="E4" s="36">
        <v>20000</v>
      </c>
      <c r="F4" s="36"/>
      <c r="G4" s="36"/>
      <c r="H4" s="37">
        <v>2014</v>
      </c>
      <c r="I4" s="24" t="s">
        <v>224</v>
      </c>
      <c r="J4" s="6" t="s">
        <v>659</v>
      </c>
    </row>
    <row r="5" spans="1:10" ht="18.25" customHeight="1">
      <c r="A5" s="6"/>
      <c r="B5" s="24"/>
      <c r="C5" s="38"/>
      <c r="D5" s="35" t="s">
        <v>222</v>
      </c>
      <c r="E5" s="36">
        <v>20000</v>
      </c>
      <c r="F5" s="36"/>
      <c r="G5" s="36"/>
      <c r="H5" s="37">
        <v>2014</v>
      </c>
      <c r="I5" s="24" t="s">
        <v>221</v>
      </c>
      <c r="J5" s="6" t="s">
        <v>659</v>
      </c>
    </row>
    <row r="6" spans="1:10" ht="18.25" customHeight="1" thickBot="1">
      <c r="A6" s="47" t="s">
        <v>278</v>
      </c>
      <c r="B6" s="47"/>
      <c r="C6" s="52"/>
      <c r="D6" s="49"/>
      <c r="E6" s="46"/>
      <c r="F6" s="46"/>
      <c r="G6" s="48">
        <f>SUM(E2:E5)</f>
        <v>43792</v>
      </c>
      <c r="H6" s="51"/>
      <c r="I6" s="47"/>
      <c r="J6" s="47"/>
    </row>
    <row r="7" spans="1:10" ht="18.25" customHeight="1" thickTop="1">
      <c r="A7" s="6"/>
      <c r="B7" s="6"/>
      <c r="I7" s="6"/>
      <c r="J7" s="6"/>
    </row>
    <row r="8" spans="1:10" ht="29" customHeight="1">
      <c r="A8" s="59" t="s">
        <v>663</v>
      </c>
      <c r="B8" s="40" t="s">
        <v>283</v>
      </c>
      <c r="C8" s="44">
        <v>10584</v>
      </c>
      <c r="D8" s="42" t="s">
        <v>248</v>
      </c>
      <c r="E8" s="41">
        <v>264</v>
      </c>
      <c r="F8" s="41"/>
      <c r="G8" s="41"/>
      <c r="H8" s="60" t="s">
        <v>281</v>
      </c>
      <c r="I8" s="40" t="s">
        <v>280</v>
      </c>
      <c r="J8" s="40" t="s">
        <v>660</v>
      </c>
    </row>
    <row r="9" spans="1:10" ht="18.25" customHeight="1">
      <c r="A9" s="6"/>
      <c r="B9" s="6"/>
      <c r="D9" s="28" t="s">
        <v>282</v>
      </c>
      <c r="E9" s="19">
        <v>139000</v>
      </c>
      <c r="H9" s="31" t="s">
        <v>281</v>
      </c>
      <c r="I9" s="6" t="s">
        <v>280</v>
      </c>
      <c r="J9" s="6" t="s">
        <v>660</v>
      </c>
    </row>
    <row r="10" spans="1:10" ht="18.25" customHeight="1" thickBot="1">
      <c r="A10" s="47" t="s">
        <v>278</v>
      </c>
      <c r="B10" s="47"/>
      <c r="C10" s="52"/>
      <c r="D10" s="49"/>
      <c r="E10" s="46"/>
      <c r="F10" s="46"/>
      <c r="G10" s="48">
        <f>SUM(E8:E9)</f>
        <v>139264</v>
      </c>
      <c r="H10" s="53"/>
      <c r="I10" s="47"/>
      <c r="J10" s="47"/>
    </row>
    <row r="11" spans="1:10" ht="18.25" customHeight="1" thickTop="1">
      <c r="A11" s="6"/>
      <c r="B11" s="6"/>
      <c r="H11" s="32"/>
      <c r="I11" s="6"/>
      <c r="J11" s="6"/>
    </row>
    <row r="12" spans="1:10" ht="18.25" customHeight="1">
      <c r="A12" s="45" t="s">
        <v>664</v>
      </c>
      <c r="B12" s="40" t="s">
        <v>655</v>
      </c>
      <c r="C12" s="44">
        <v>7544</v>
      </c>
      <c r="D12" s="66" t="s">
        <v>256</v>
      </c>
      <c r="E12" s="62">
        <v>20664</v>
      </c>
      <c r="F12" s="62"/>
      <c r="G12" s="62"/>
      <c r="H12" s="67">
        <v>2019</v>
      </c>
      <c r="I12" s="64" t="s">
        <v>279</v>
      </c>
      <c r="J12" s="40" t="s">
        <v>661</v>
      </c>
    </row>
    <row r="13" spans="1:10" ht="18.25" customHeight="1">
      <c r="A13" s="24"/>
      <c r="B13" s="24" t="s">
        <v>697</v>
      </c>
      <c r="C13" s="38" t="s">
        <v>287</v>
      </c>
      <c r="D13" s="35" t="s">
        <v>657</v>
      </c>
      <c r="E13" s="7"/>
      <c r="F13" s="36">
        <f>SUM(43573-(E12))</f>
        <v>22909</v>
      </c>
      <c r="G13" s="36"/>
      <c r="H13" s="37" t="s">
        <v>287</v>
      </c>
      <c r="I13" s="37"/>
      <c r="J13" s="37" t="s">
        <v>666</v>
      </c>
    </row>
    <row r="14" spans="1:10" ht="18.25" customHeight="1" thickBot="1">
      <c r="A14" s="47" t="s">
        <v>278</v>
      </c>
      <c r="B14" s="47"/>
      <c r="C14" s="52"/>
      <c r="D14" s="49"/>
      <c r="E14" s="46"/>
      <c r="F14" s="54"/>
      <c r="G14" s="48">
        <f>SUM(E12:F13)</f>
        <v>43573</v>
      </c>
      <c r="H14" s="51"/>
      <c r="I14" s="47"/>
      <c r="J14" s="47"/>
    </row>
    <row r="15" spans="1:10" ht="18.25" customHeight="1" thickTop="1">
      <c r="A15" s="6"/>
      <c r="B15" s="6"/>
      <c r="I15" s="6"/>
      <c r="J15" s="6"/>
    </row>
    <row r="16" spans="1:10" ht="18.25" customHeight="1">
      <c r="A16" s="45" t="s">
        <v>658</v>
      </c>
      <c r="B16" s="40" t="s">
        <v>100</v>
      </c>
      <c r="C16" s="44">
        <v>985</v>
      </c>
      <c r="D16" s="42" t="s">
        <v>235</v>
      </c>
      <c r="E16" s="41">
        <v>6472</v>
      </c>
      <c r="F16" s="41"/>
      <c r="G16" s="41"/>
      <c r="H16" s="43">
        <v>2008</v>
      </c>
      <c r="I16" s="40" t="s">
        <v>234</v>
      </c>
      <c r="J16" s="40" t="s">
        <v>659</v>
      </c>
    </row>
    <row r="17" spans="1:10" ht="18.25" customHeight="1">
      <c r="A17" s="6"/>
      <c r="B17" s="6"/>
      <c r="D17" s="35" t="s">
        <v>235</v>
      </c>
      <c r="E17" s="36">
        <v>40784</v>
      </c>
      <c r="F17" s="36"/>
      <c r="G17" s="36"/>
      <c r="H17" s="37">
        <v>2012</v>
      </c>
      <c r="I17" s="24" t="s">
        <v>234</v>
      </c>
      <c r="J17" s="24" t="s">
        <v>659</v>
      </c>
    </row>
    <row r="18" spans="1:10" ht="18.25" customHeight="1">
      <c r="A18" s="6"/>
      <c r="B18" s="6"/>
      <c r="D18" s="35" t="s">
        <v>232</v>
      </c>
      <c r="E18" s="36">
        <v>2715</v>
      </c>
      <c r="F18" s="36"/>
      <c r="G18" s="36"/>
      <c r="H18" s="37">
        <v>2008</v>
      </c>
      <c r="I18" s="24" t="s">
        <v>228</v>
      </c>
      <c r="J18" s="24" t="s">
        <v>659</v>
      </c>
    </row>
    <row r="19" spans="1:10" ht="18.25" customHeight="1">
      <c r="A19" s="6"/>
      <c r="B19" s="6"/>
      <c r="D19" s="35" t="s">
        <v>232</v>
      </c>
      <c r="E19" s="36">
        <v>392183</v>
      </c>
      <c r="F19" s="36"/>
      <c r="G19" s="36"/>
      <c r="H19" s="37">
        <v>2012</v>
      </c>
      <c r="I19" s="24" t="s">
        <v>228</v>
      </c>
      <c r="J19" s="24" t="s">
        <v>659</v>
      </c>
    </row>
    <row r="20" spans="1:10" ht="18.25" customHeight="1">
      <c r="A20" s="6"/>
      <c r="B20" s="6"/>
      <c r="D20" s="35" t="s">
        <v>232</v>
      </c>
      <c r="E20" s="36">
        <v>571275</v>
      </c>
      <c r="F20" s="36"/>
      <c r="G20" s="36"/>
      <c r="H20" s="37">
        <v>2013</v>
      </c>
      <c r="I20" s="24" t="s">
        <v>228</v>
      </c>
      <c r="J20" s="24" t="s">
        <v>659</v>
      </c>
    </row>
    <row r="21" spans="1:10" ht="18.25" customHeight="1">
      <c r="A21" s="6"/>
      <c r="B21" s="6"/>
      <c r="D21" s="35" t="s">
        <v>277</v>
      </c>
      <c r="E21" s="36">
        <v>526</v>
      </c>
      <c r="F21" s="36"/>
      <c r="G21" s="36"/>
      <c r="H21" s="37">
        <v>2008</v>
      </c>
      <c r="I21" s="24" t="s">
        <v>234</v>
      </c>
      <c r="J21" s="24" t="s">
        <v>659</v>
      </c>
    </row>
    <row r="22" spans="1:10" ht="18.25" customHeight="1">
      <c r="A22" s="6"/>
      <c r="B22" s="6"/>
      <c r="D22" s="35" t="s">
        <v>246</v>
      </c>
      <c r="E22" s="36">
        <v>99399</v>
      </c>
      <c r="F22" s="36"/>
      <c r="G22" s="36"/>
      <c r="H22" s="37">
        <v>2008</v>
      </c>
      <c r="I22" s="24" t="s">
        <v>245</v>
      </c>
      <c r="J22" s="24" t="s">
        <v>659</v>
      </c>
    </row>
    <row r="23" spans="1:10" ht="18.25" customHeight="1">
      <c r="A23" s="6"/>
      <c r="B23" s="6"/>
      <c r="D23" s="110">
        <v>44267</v>
      </c>
      <c r="E23" s="36">
        <v>221688</v>
      </c>
      <c r="F23" s="36"/>
      <c r="G23" s="36"/>
      <c r="H23" s="37">
        <v>2012</v>
      </c>
      <c r="I23" s="24" t="s">
        <v>150</v>
      </c>
      <c r="J23" s="24" t="s">
        <v>659</v>
      </c>
    </row>
    <row r="24" spans="1:10" ht="18.25" customHeight="1">
      <c r="A24" s="6"/>
      <c r="B24" s="6"/>
      <c r="D24" s="35" t="s">
        <v>227</v>
      </c>
      <c r="E24" s="36">
        <v>1190923</v>
      </c>
      <c r="F24" s="36"/>
      <c r="G24" s="36"/>
      <c r="H24" s="37">
        <v>2008</v>
      </c>
      <c r="I24" s="24" t="s">
        <v>228</v>
      </c>
      <c r="J24" s="24" t="s">
        <v>659</v>
      </c>
    </row>
    <row r="25" spans="1:10" ht="18.25" customHeight="1">
      <c r="A25" s="6"/>
      <c r="B25" s="6"/>
      <c r="D25" s="35" t="s">
        <v>227</v>
      </c>
      <c r="E25" s="36">
        <v>66498</v>
      </c>
      <c r="F25" s="36"/>
      <c r="G25" s="36"/>
      <c r="H25" s="37">
        <v>2012</v>
      </c>
      <c r="I25" s="24" t="s">
        <v>721</v>
      </c>
      <c r="J25" s="24" t="s">
        <v>659</v>
      </c>
    </row>
    <row r="26" spans="1:10" ht="18.25" customHeight="1">
      <c r="A26" s="6"/>
      <c r="B26" s="6"/>
      <c r="D26" s="35" t="s">
        <v>227</v>
      </c>
      <c r="E26" s="36">
        <v>228391</v>
      </c>
      <c r="F26" s="36"/>
      <c r="G26" s="36"/>
      <c r="H26" s="37">
        <v>2012</v>
      </c>
      <c r="I26" s="24" t="s">
        <v>228</v>
      </c>
      <c r="J26" s="24" t="s">
        <v>659</v>
      </c>
    </row>
    <row r="27" spans="1:10" ht="18.25" customHeight="1">
      <c r="A27" s="6"/>
      <c r="B27" s="6"/>
      <c r="D27" s="35" t="s">
        <v>227</v>
      </c>
      <c r="E27" s="36">
        <v>22294</v>
      </c>
      <c r="F27" s="36"/>
      <c r="G27" s="36"/>
      <c r="H27" s="37">
        <v>2008</v>
      </c>
      <c r="I27" s="24" t="s">
        <v>226</v>
      </c>
      <c r="J27" s="24" t="s">
        <v>659</v>
      </c>
    </row>
    <row r="28" spans="1:10" ht="18.25" customHeight="1">
      <c r="A28" s="6"/>
      <c r="B28" s="6"/>
      <c r="D28" s="35" t="s">
        <v>227</v>
      </c>
      <c r="E28" s="36">
        <v>5516</v>
      </c>
      <c r="F28" s="36"/>
      <c r="G28" s="36"/>
      <c r="H28" s="37">
        <v>2012</v>
      </c>
      <c r="I28" s="24" t="s">
        <v>226</v>
      </c>
      <c r="J28" s="24" t="s">
        <v>659</v>
      </c>
    </row>
    <row r="29" spans="1:10" ht="18.25" customHeight="1">
      <c r="A29" s="6"/>
      <c r="B29" s="6"/>
      <c r="D29" s="35" t="s">
        <v>225</v>
      </c>
      <c r="E29" s="36">
        <v>54423</v>
      </c>
      <c r="F29" s="36"/>
      <c r="G29" s="36"/>
      <c r="H29" s="37">
        <v>2008</v>
      </c>
      <c r="I29" s="24" t="s">
        <v>455</v>
      </c>
      <c r="J29" s="24" t="s">
        <v>659</v>
      </c>
    </row>
    <row r="30" spans="1:10" ht="18.25" customHeight="1">
      <c r="A30" s="6"/>
      <c r="B30" s="6"/>
      <c r="D30" s="35" t="s">
        <v>222</v>
      </c>
      <c r="E30" s="36">
        <v>59560</v>
      </c>
      <c r="F30" s="36"/>
      <c r="G30" s="36"/>
      <c r="H30" s="37">
        <v>2008</v>
      </c>
      <c r="I30" s="24" t="s">
        <v>276</v>
      </c>
      <c r="J30" s="24" t="s">
        <v>659</v>
      </c>
    </row>
    <row r="31" spans="1:10" ht="18.25" customHeight="1">
      <c r="A31" s="6"/>
      <c r="B31" s="6"/>
      <c r="D31" s="35" t="s">
        <v>244</v>
      </c>
      <c r="E31" s="36">
        <v>1329</v>
      </c>
      <c r="F31" s="36"/>
      <c r="G31" s="36"/>
      <c r="H31" s="37">
        <v>2008</v>
      </c>
      <c r="I31" s="24" t="s">
        <v>228</v>
      </c>
      <c r="J31" s="24" t="s">
        <v>659</v>
      </c>
    </row>
    <row r="32" spans="1:10" ht="18.25" customHeight="1">
      <c r="A32" s="6"/>
      <c r="B32" s="6"/>
      <c r="D32" s="35" t="s">
        <v>243</v>
      </c>
      <c r="E32" s="36">
        <v>10</v>
      </c>
      <c r="F32" s="36"/>
      <c r="G32" s="36"/>
      <c r="H32" s="37">
        <v>2008</v>
      </c>
      <c r="I32" s="24" t="s">
        <v>228</v>
      </c>
      <c r="J32" s="24" t="s">
        <v>659</v>
      </c>
    </row>
    <row r="33" spans="1:10" ht="18.25" customHeight="1">
      <c r="A33" s="6"/>
      <c r="B33" s="6"/>
      <c r="D33" s="35" t="s">
        <v>242</v>
      </c>
      <c r="E33" s="36">
        <v>722</v>
      </c>
      <c r="F33" s="36"/>
      <c r="G33" s="36"/>
      <c r="H33" s="37">
        <v>2008</v>
      </c>
      <c r="I33" s="24" t="s">
        <v>241</v>
      </c>
      <c r="J33" s="24" t="s">
        <v>659</v>
      </c>
    </row>
    <row r="34" spans="1:10" ht="18.25" customHeight="1">
      <c r="A34" s="6"/>
      <c r="B34" s="6"/>
      <c r="D34" s="35" t="s">
        <v>275</v>
      </c>
      <c r="E34" s="36">
        <v>212</v>
      </c>
      <c r="F34" s="36"/>
      <c r="G34" s="36"/>
      <c r="H34" s="37">
        <v>2008</v>
      </c>
      <c r="I34" s="24" t="s">
        <v>274</v>
      </c>
      <c r="J34" s="24" t="s">
        <v>659</v>
      </c>
    </row>
    <row r="35" spans="1:10" ht="18.25" customHeight="1">
      <c r="A35" s="6"/>
      <c r="B35" s="6"/>
      <c r="D35" s="35" t="s">
        <v>240</v>
      </c>
      <c r="E35" s="36">
        <v>1209</v>
      </c>
      <c r="F35" s="36"/>
      <c r="G35" s="36"/>
      <c r="H35" s="37">
        <v>2008</v>
      </c>
      <c r="I35" s="24" t="s">
        <v>228</v>
      </c>
      <c r="J35" s="24" t="s">
        <v>659</v>
      </c>
    </row>
    <row r="36" spans="1:10" ht="18.25" customHeight="1">
      <c r="A36" s="6"/>
      <c r="B36" s="6"/>
      <c r="D36" s="35" t="s">
        <v>273</v>
      </c>
      <c r="E36" s="36">
        <v>8874</v>
      </c>
      <c r="F36" s="36"/>
      <c r="G36" s="36"/>
      <c r="H36" s="37">
        <v>2008</v>
      </c>
      <c r="I36" s="24" t="s">
        <v>272</v>
      </c>
      <c r="J36" s="24" t="s">
        <v>659</v>
      </c>
    </row>
    <row r="37" spans="1:10" ht="18.25" customHeight="1">
      <c r="A37" s="6"/>
      <c r="B37" s="6"/>
      <c r="D37" s="35" t="s">
        <v>233</v>
      </c>
      <c r="E37" s="36">
        <v>601687</v>
      </c>
      <c r="F37" s="36"/>
      <c r="G37" s="36"/>
      <c r="H37" s="37">
        <v>2008</v>
      </c>
      <c r="I37" s="24" t="s">
        <v>228</v>
      </c>
      <c r="J37" s="24" t="s">
        <v>659</v>
      </c>
    </row>
    <row r="38" spans="1:10" ht="18.25" customHeight="1">
      <c r="A38" s="6"/>
      <c r="B38" s="6"/>
      <c r="D38" s="35" t="s">
        <v>270</v>
      </c>
      <c r="E38" s="36">
        <v>3329</v>
      </c>
      <c r="F38" s="36"/>
      <c r="G38" s="36"/>
      <c r="H38" s="37">
        <v>2008</v>
      </c>
      <c r="I38" s="24" t="s">
        <v>271</v>
      </c>
      <c r="J38" s="24" t="s">
        <v>659</v>
      </c>
    </row>
    <row r="39" spans="1:10" ht="18.25" customHeight="1">
      <c r="A39" s="6"/>
      <c r="B39" s="6"/>
      <c r="D39" s="35" t="s">
        <v>270</v>
      </c>
      <c r="E39" s="36">
        <v>5005</v>
      </c>
      <c r="F39" s="36"/>
      <c r="G39" s="36"/>
      <c r="H39" s="37">
        <v>2008</v>
      </c>
      <c r="I39" s="24" t="s">
        <v>269</v>
      </c>
      <c r="J39" s="24" t="s">
        <v>659</v>
      </c>
    </row>
    <row r="40" spans="1:10" ht="18.25" customHeight="1">
      <c r="A40" s="24"/>
      <c r="B40" s="24" t="s">
        <v>632</v>
      </c>
      <c r="D40" s="35" t="s">
        <v>656</v>
      </c>
      <c r="E40" s="38"/>
      <c r="F40" s="36">
        <f>3741015 - SUM(E16:E39)</f>
        <v>155991</v>
      </c>
      <c r="G40" s="36"/>
      <c r="H40" s="37" t="s">
        <v>287</v>
      </c>
      <c r="I40" s="37"/>
      <c r="J40" s="37" t="s">
        <v>662</v>
      </c>
    </row>
    <row r="41" spans="1:10" ht="18.25" customHeight="1" thickBot="1">
      <c r="A41" s="47" t="s">
        <v>278</v>
      </c>
      <c r="B41" s="47"/>
      <c r="C41" s="52"/>
      <c r="D41" s="49"/>
      <c r="E41" s="46"/>
      <c r="F41" s="50"/>
      <c r="G41" s="48">
        <f>SUM(E16:F40)</f>
        <v>3741015</v>
      </c>
      <c r="H41" s="51"/>
      <c r="I41" s="47"/>
      <c r="J41" s="47"/>
    </row>
    <row r="42" spans="1:10" ht="18.25" customHeight="1" thickTop="1">
      <c r="A42" s="6"/>
      <c r="B42" s="6"/>
      <c r="I42" s="6"/>
      <c r="J42" s="6"/>
    </row>
    <row r="43" spans="1:10" ht="18.25" customHeight="1">
      <c r="A43" s="45" t="s">
        <v>665</v>
      </c>
      <c r="B43" s="40" t="s">
        <v>100</v>
      </c>
      <c r="C43" s="44">
        <v>607</v>
      </c>
      <c r="D43" s="42" t="s">
        <v>232</v>
      </c>
      <c r="E43" s="41">
        <v>16962</v>
      </c>
      <c r="F43" s="41"/>
      <c r="G43" s="41"/>
      <c r="H43" s="43">
        <v>2011</v>
      </c>
      <c r="I43" s="40" t="s">
        <v>228</v>
      </c>
      <c r="J43" s="40" t="s">
        <v>659</v>
      </c>
    </row>
    <row r="44" spans="1:10" ht="18.25" customHeight="1">
      <c r="A44" s="6"/>
      <c r="B44" s="6"/>
      <c r="D44" s="28" t="s">
        <v>227</v>
      </c>
      <c r="E44" s="19">
        <v>1636</v>
      </c>
      <c r="H44" s="10">
        <v>2011</v>
      </c>
      <c r="I44" s="6" t="s">
        <v>228</v>
      </c>
      <c r="J44" s="6" t="s">
        <v>659</v>
      </c>
    </row>
    <row r="45" spans="1:10" ht="18.25" customHeight="1" thickBot="1">
      <c r="A45" s="47" t="s">
        <v>278</v>
      </c>
      <c r="B45" s="47"/>
      <c r="C45" s="52"/>
      <c r="D45" s="49"/>
      <c r="E45" s="50"/>
      <c r="F45" s="50"/>
      <c r="G45" s="48">
        <f>SUM(E43:E44)</f>
        <v>18598</v>
      </c>
      <c r="H45" s="51"/>
      <c r="I45" s="47"/>
      <c r="J45" s="47"/>
    </row>
    <row r="46" spans="1:10" ht="18.25" customHeight="1" thickTop="1">
      <c r="A46" s="6"/>
      <c r="B46" s="6"/>
      <c r="E46" s="23"/>
      <c r="F46" s="23"/>
      <c r="I46" s="6"/>
      <c r="J46" s="6"/>
    </row>
    <row r="47" spans="1:10" ht="18.25" customHeight="1">
      <c r="A47" s="45" t="s">
        <v>667</v>
      </c>
      <c r="B47" s="40" t="s">
        <v>100</v>
      </c>
      <c r="C47" s="44">
        <v>1382</v>
      </c>
      <c r="D47" s="42" t="s">
        <v>268</v>
      </c>
      <c r="E47" s="41">
        <v>82</v>
      </c>
      <c r="F47" s="41"/>
      <c r="G47" s="41"/>
      <c r="H47" s="43">
        <v>2012</v>
      </c>
      <c r="I47" s="40" t="s">
        <v>267</v>
      </c>
      <c r="J47" s="40" t="s">
        <v>659</v>
      </c>
    </row>
    <row r="48" spans="1:10" ht="18.25" customHeight="1" thickBot="1">
      <c r="A48" s="47" t="s">
        <v>278</v>
      </c>
      <c r="B48" s="47"/>
      <c r="C48" s="52"/>
      <c r="D48" s="49"/>
      <c r="E48" s="50"/>
      <c r="F48" s="50"/>
      <c r="G48" s="48">
        <f>SUM(E47:E47)</f>
        <v>82</v>
      </c>
      <c r="H48" s="51"/>
      <c r="I48" s="47"/>
      <c r="J48" s="47"/>
    </row>
    <row r="49" spans="1:10" ht="18.25" customHeight="1" thickTop="1">
      <c r="A49" s="30"/>
      <c r="B49" s="6"/>
      <c r="E49" s="8"/>
      <c r="F49" s="8"/>
      <c r="G49" s="8"/>
      <c r="H49" s="9"/>
      <c r="I49" s="6"/>
      <c r="J49" s="6"/>
    </row>
    <row r="50" spans="1:10" ht="31" customHeight="1">
      <c r="A50" s="59" t="s">
        <v>673</v>
      </c>
      <c r="B50" s="40" t="s">
        <v>100</v>
      </c>
      <c r="C50" s="44">
        <v>1360</v>
      </c>
      <c r="D50" s="42" t="s">
        <v>227</v>
      </c>
      <c r="E50" s="41">
        <v>32584</v>
      </c>
      <c r="F50" s="41"/>
      <c r="G50" s="41"/>
      <c r="H50" s="43">
        <v>2013</v>
      </c>
      <c r="I50" s="40" t="s">
        <v>228</v>
      </c>
      <c r="J50" s="40" t="s">
        <v>659</v>
      </c>
    </row>
    <row r="51" spans="1:10" ht="18.25" customHeight="1">
      <c r="A51" s="6"/>
      <c r="B51" s="6"/>
      <c r="D51" s="28" t="s">
        <v>227</v>
      </c>
      <c r="E51" s="19">
        <v>96985</v>
      </c>
      <c r="H51" s="10">
        <v>2014</v>
      </c>
      <c r="I51" s="6" t="s">
        <v>228</v>
      </c>
      <c r="J51" s="6" t="s">
        <v>659</v>
      </c>
    </row>
    <row r="52" spans="1:10" ht="18.25" customHeight="1">
      <c r="A52" s="6"/>
      <c r="B52" s="6"/>
      <c r="D52" s="28" t="s">
        <v>227</v>
      </c>
      <c r="E52" s="19">
        <v>611</v>
      </c>
      <c r="H52" s="10">
        <v>2013</v>
      </c>
      <c r="I52" s="6" t="s">
        <v>226</v>
      </c>
      <c r="J52" s="6" t="s">
        <v>659</v>
      </c>
    </row>
    <row r="53" spans="1:10" ht="18.25" customHeight="1">
      <c r="A53" s="6"/>
      <c r="B53" s="6"/>
      <c r="D53" s="28" t="s">
        <v>227</v>
      </c>
      <c r="E53" s="19">
        <v>1817</v>
      </c>
      <c r="H53" s="10">
        <v>2014</v>
      </c>
      <c r="I53" s="6" t="s">
        <v>226</v>
      </c>
      <c r="J53" s="6" t="s">
        <v>659</v>
      </c>
    </row>
    <row r="54" spans="1:10" ht="18.25" customHeight="1">
      <c r="A54" s="6"/>
      <c r="B54" s="6"/>
      <c r="D54" s="28" t="s">
        <v>233</v>
      </c>
      <c r="E54" s="19">
        <v>134081</v>
      </c>
      <c r="H54" s="10">
        <v>2012</v>
      </c>
      <c r="I54" s="6" t="s">
        <v>228</v>
      </c>
      <c r="J54" s="6" t="s">
        <v>659</v>
      </c>
    </row>
    <row r="55" spans="1:10" ht="18.25" customHeight="1" thickBot="1">
      <c r="A55" s="47" t="s">
        <v>278</v>
      </c>
      <c r="B55" s="47"/>
      <c r="C55" s="52"/>
      <c r="D55" s="49"/>
      <c r="E55" s="50"/>
      <c r="F55" s="50"/>
      <c r="G55" s="48">
        <f>SUM(E50:E54)</f>
        <v>266078</v>
      </c>
      <c r="H55" s="51"/>
      <c r="I55" s="47"/>
      <c r="J55" s="47"/>
    </row>
    <row r="56" spans="1:10" ht="18.25" customHeight="1" thickTop="1">
      <c r="A56" s="6"/>
      <c r="B56" s="6"/>
      <c r="I56" s="6"/>
      <c r="J56" s="6"/>
    </row>
    <row r="57" spans="1:10" ht="18.25" customHeight="1">
      <c r="A57" s="45" t="s">
        <v>668</v>
      </c>
      <c r="B57" s="40" t="s">
        <v>263</v>
      </c>
      <c r="C57" s="115">
        <v>114</v>
      </c>
      <c r="D57" s="116">
        <v>44602</v>
      </c>
      <c r="E57" s="62">
        <v>16464</v>
      </c>
      <c r="F57" s="62"/>
      <c r="G57" s="62"/>
      <c r="H57" s="67">
        <v>2013</v>
      </c>
      <c r="I57" s="40" t="s">
        <v>228</v>
      </c>
      <c r="J57" s="40" t="s">
        <v>669</v>
      </c>
    </row>
    <row r="58" spans="1:10" ht="18.25" customHeight="1">
      <c r="A58" s="6"/>
      <c r="B58" s="6"/>
      <c r="C58" s="38"/>
      <c r="D58" s="110">
        <v>44599</v>
      </c>
      <c r="E58" s="36">
        <v>4500</v>
      </c>
      <c r="F58" s="36"/>
      <c r="G58" s="36"/>
      <c r="H58" s="37">
        <v>2013</v>
      </c>
      <c r="I58" s="6" t="s">
        <v>228</v>
      </c>
      <c r="J58" s="6" t="s">
        <v>669</v>
      </c>
    </row>
    <row r="59" spans="1:10" ht="18.25" customHeight="1">
      <c r="A59" s="6"/>
      <c r="B59" s="6"/>
      <c r="C59" s="38"/>
      <c r="D59" s="35" t="s">
        <v>266</v>
      </c>
      <c r="E59" s="36">
        <v>12500</v>
      </c>
      <c r="F59" s="36"/>
      <c r="G59" s="36"/>
      <c r="H59" s="37">
        <v>2013</v>
      </c>
      <c r="I59" s="6" t="s">
        <v>265</v>
      </c>
      <c r="J59" s="6" t="s">
        <v>669</v>
      </c>
    </row>
    <row r="60" spans="1:10" ht="18.25" customHeight="1">
      <c r="A60" s="6"/>
      <c r="B60" s="6"/>
      <c r="C60" s="38"/>
      <c r="D60" s="35" t="s">
        <v>227</v>
      </c>
      <c r="E60" s="36">
        <v>9152</v>
      </c>
      <c r="F60" s="36"/>
      <c r="G60" s="36"/>
      <c r="H60" s="37">
        <v>2013</v>
      </c>
      <c r="I60" s="6" t="s">
        <v>228</v>
      </c>
      <c r="J60" s="6" t="s">
        <v>669</v>
      </c>
    </row>
    <row r="61" spans="1:10" ht="18.25" customHeight="1">
      <c r="A61" s="6"/>
      <c r="B61" s="6"/>
      <c r="C61" s="38"/>
      <c r="D61" s="35" t="s">
        <v>244</v>
      </c>
      <c r="E61" s="36">
        <v>296</v>
      </c>
      <c r="F61" s="36"/>
      <c r="G61" s="36"/>
      <c r="H61" s="37">
        <v>2013</v>
      </c>
      <c r="I61" s="6" t="s">
        <v>228</v>
      </c>
      <c r="J61" s="6" t="s">
        <v>669</v>
      </c>
    </row>
    <row r="62" spans="1:10" ht="18.25" customHeight="1">
      <c r="A62" s="6"/>
      <c r="B62" s="6"/>
      <c r="C62" s="38"/>
      <c r="D62" s="35" t="s">
        <v>243</v>
      </c>
      <c r="E62" s="36">
        <v>3</v>
      </c>
      <c r="F62" s="36"/>
      <c r="G62" s="36"/>
      <c r="H62" s="37">
        <v>2013</v>
      </c>
      <c r="I62" s="6" t="s">
        <v>228</v>
      </c>
      <c r="J62" s="6" t="s">
        <v>669</v>
      </c>
    </row>
    <row r="63" spans="1:10" ht="18.25" customHeight="1">
      <c r="A63" s="6"/>
      <c r="B63" s="6"/>
      <c r="C63" s="38"/>
      <c r="D63" s="35" t="s">
        <v>242</v>
      </c>
      <c r="E63" s="36">
        <v>161</v>
      </c>
      <c r="F63" s="36"/>
      <c r="G63" s="36"/>
      <c r="H63" s="37">
        <v>2013</v>
      </c>
      <c r="I63" s="6" t="s">
        <v>241</v>
      </c>
      <c r="J63" s="6" t="s">
        <v>669</v>
      </c>
    </row>
    <row r="64" spans="1:10" ht="18.25" customHeight="1">
      <c r="A64" s="6"/>
      <c r="B64" s="6"/>
      <c r="C64" s="38"/>
      <c r="D64" s="35" t="s">
        <v>240</v>
      </c>
      <c r="E64" s="36">
        <v>270</v>
      </c>
      <c r="F64" s="36"/>
      <c r="G64" s="36"/>
      <c r="H64" s="37">
        <v>2013</v>
      </c>
      <c r="I64" s="6" t="s">
        <v>228</v>
      </c>
      <c r="J64" s="6" t="s">
        <v>669</v>
      </c>
    </row>
    <row r="65" spans="1:10" ht="18.25" customHeight="1">
      <c r="A65" s="6"/>
      <c r="B65" s="6"/>
      <c r="C65" s="38"/>
      <c r="D65" s="35" t="s">
        <v>233</v>
      </c>
      <c r="E65" s="36">
        <v>105323</v>
      </c>
      <c r="F65" s="36"/>
      <c r="G65" s="36"/>
      <c r="H65" s="37">
        <v>2013</v>
      </c>
      <c r="I65" s="6" t="s">
        <v>228</v>
      </c>
      <c r="J65" s="6" t="s">
        <v>669</v>
      </c>
    </row>
    <row r="66" spans="1:10" ht="18.25" customHeight="1">
      <c r="A66" s="6"/>
      <c r="B66" s="6"/>
      <c r="C66" s="38"/>
      <c r="D66" s="35" t="s">
        <v>262</v>
      </c>
      <c r="E66" s="36">
        <v>12</v>
      </c>
      <c r="F66" s="36"/>
      <c r="G66" s="36"/>
      <c r="H66" s="37">
        <v>2013</v>
      </c>
      <c r="I66" s="6" t="s">
        <v>264</v>
      </c>
      <c r="J66" s="6" t="s">
        <v>669</v>
      </c>
    </row>
    <row r="67" spans="1:10" ht="18.25" customHeight="1">
      <c r="A67" s="6"/>
      <c r="B67" s="6"/>
      <c r="C67" s="38"/>
      <c r="D67" s="35" t="s">
        <v>262</v>
      </c>
      <c r="E67" s="36">
        <v>14</v>
      </c>
      <c r="F67" s="36"/>
      <c r="G67" s="36"/>
      <c r="H67" s="37">
        <v>2013</v>
      </c>
      <c r="I67" s="6" t="s">
        <v>261</v>
      </c>
      <c r="J67" s="6" t="s">
        <v>669</v>
      </c>
    </row>
    <row r="68" spans="1:10" ht="18.25" customHeight="1" thickBot="1">
      <c r="A68" s="47" t="s">
        <v>278</v>
      </c>
      <c r="B68" s="47"/>
      <c r="C68" s="112"/>
      <c r="D68" s="113"/>
      <c r="E68" s="84"/>
      <c r="F68" s="84"/>
      <c r="G68" s="74">
        <f>SUM(E57:F67)</f>
        <v>148695</v>
      </c>
      <c r="H68" s="114"/>
      <c r="I68" s="47"/>
      <c r="J68" s="47"/>
    </row>
    <row r="69" spans="1:10" ht="18.25" customHeight="1" thickTop="1">
      <c r="A69" s="6"/>
      <c r="B69" s="6"/>
      <c r="C69" s="38"/>
      <c r="D69" s="35"/>
      <c r="E69" s="108"/>
      <c r="F69" s="108"/>
      <c r="G69" s="36"/>
      <c r="H69" s="37"/>
      <c r="I69" s="6"/>
      <c r="J69" s="6"/>
    </row>
    <row r="70" spans="1:10" ht="18.25" customHeight="1">
      <c r="A70" s="45" t="s">
        <v>670</v>
      </c>
      <c r="B70" s="40" t="s">
        <v>100</v>
      </c>
      <c r="C70" s="44">
        <v>2070</v>
      </c>
      <c r="D70" s="42" t="s">
        <v>232</v>
      </c>
      <c r="E70" s="41">
        <v>277</v>
      </c>
      <c r="F70" s="41"/>
      <c r="G70" s="41"/>
      <c r="H70" s="43">
        <v>2017</v>
      </c>
      <c r="I70" s="40" t="s">
        <v>228</v>
      </c>
      <c r="J70" s="40" t="s">
        <v>659</v>
      </c>
    </row>
    <row r="71" spans="1:10" ht="18.25" customHeight="1" thickBot="1">
      <c r="A71" s="47" t="s">
        <v>278</v>
      </c>
      <c r="B71" s="47"/>
      <c r="C71" s="52"/>
      <c r="D71" s="49"/>
      <c r="E71" s="50"/>
      <c r="F71" s="50"/>
      <c r="G71" s="48">
        <f>SUM(E70)</f>
        <v>277</v>
      </c>
      <c r="H71" s="51"/>
      <c r="I71" s="47"/>
      <c r="J71" s="47"/>
    </row>
    <row r="72" spans="1:10" ht="18.25" customHeight="1" thickTop="1">
      <c r="A72" s="6"/>
      <c r="B72" s="6"/>
      <c r="I72" s="6"/>
      <c r="J72" s="6"/>
    </row>
    <row r="73" spans="1:10" ht="18.25" customHeight="1">
      <c r="A73" s="45" t="s">
        <v>672</v>
      </c>
      <c r="B73" s="40" t="s">
        <v>100</v>
      </c>
      <c r="C73" s="44">
        <v>1832</v>
      </c>
      <c r="D73" s="42" t="s">
        <v>232</v>
      </c>
      <c r="E73" s="41">
        <v>9097</v>
      </c>
      <c r="F73" s="41"/>
      <c r="G73" s="41"/>
      <c r="H73" s="43">
        <v>2014</v>
      </c>
      <c r="I73" s="40" t="s">
        <v>228</v>
      </c>
      <c r="J73" s="40" t="s">
        <v>659</v>
      </c>
    </row>
    <row r="74" spans="1:10" ht="18.25" customHeight="1">
      <c r="A74" s="6"/>
      <c r="B74" s="6"/>
      <c r="D74" s="28" t="s">
        <v>227</v>
      </c>
      <c r="E74" s="19">
        <v>7388</v>
      </c>
      <c r="H74" s="10">
        <v>2014</v>
      </c>
      <c r="I74" s="6" t="s">
        <v>228</v>
      </c>
      <c r="J74" s="6" t="s">
        <v>659</v>
      </c>
    </row>
    <row r="75" spans="1:10" ht="18.25" customHeight="1">
      <c r="A75" s="6"/>
      <c r="B75" s="6"/>
      <c r="D75" s="28" t="s">
        <v>227</v>
      </c>
      <c r="E75" s="19">
        <v>147</v>
      </c>
      <c r="H75" s="10">
        <v>2014</v>
      </c>
      <c r="I75" s="6" t="s">
        <v>226</v>
      </c>
      <c r="J75" s="6" t="s">
        <v>659</v>
      </c>
    </row>
    <row r="76" spans="1:10" ht="18.25" customHeight="1" thickBot="1">
      <c r="A76" s="47" t="s">
        <v>278</v>
      </c>
      <c r="B76" s="47"/>
      <c r="C76" s="52"/>
      <c r="D76" s="49"/>
      <c r="E76" s="50"/>
      <c r="F76" s="50"/>
      <c r="G76" s="48">
        <f>SUM(E73:E75)</f>
        <v>16632</v>
      </c>
      <c r="H76" s="51"/>
      <c r="I76" s="47"/>
      <c r="J76" s="47"/>
    </row>
    <row r="77" spans="1:10" ht="18.25" customHeight="1" thickTop="1">
      <c r="A77" s="6"/>
      <c r="B77" s="6"/>
      <c r="I77" s="6"/>
      <c r="J77" s="6"/>
    </row>
    <row r="78" spans="1:10" ht="18.25" customHeight="1">
      <c r="A78" s="45" t="s">
        <v>671</v>
      </c>
      <c r="B78" s="40" t="s">
        <v>100</v>
      </c>
      <c r="C78" s="44">
        <v>1855</v>
      </c>
      <c r="D78" s="42" t="s">
        <v>237</v>
      </c>
      <c r="E78" s="41">
        <v>1157</v>
      </c>
      <c r="F78" s="41"/>
      <c r="G78" s="41"/>
      <c r="H78" s="43">
        <v>2014</v>
      </c>
      <c r="I78" s="40" t="s">
        <v>228</v>
      </c>
      <c r="J78" s="40"/>
    </row>
    <row r="79" spans="1:10" ht="18.25" customHeight="1">
      <c r="A79" s="6"/>
      <c r="B79" s="6"/>
      <c r="D79" s="28" t="s">
        <v>235</v>
      </c>
      <c r="E79" s="19">
        <v>10472</v>
      </c>
      <c r="H79" s="10">
        <v>2014</v>
      </c>
      <c r="I79" s="6" t="s">
        <v>228</v>
      </c>
      <c r="J79" s="6"/>
    </row>
    <row r="80" spans="1:10" ht="18.25" customHeight="1">
      <c r="A80" s="6"/>
      <c r="B80" s="6"/>
      <c r="D80" s="28" t="s">
        <v>232</v>
      </c>
      <c r="E80" s="19">
        <v>110673</v>
      </c>
      <c r="H80" s="10">
        <v>2014</v>
      </c>
      <c r="I80" s="6" t="s">
        <v>228</v>
      </c>
      <c r="J80" s="6"/>
    </row>
    <row r="81" spans="1:10" ht="18.25" customHeight="1">
      <c r="A81" s="24"/>
      <c r="B81" s="24" t="s">
        <v>632</v>
      </c>
      <c r="C81" s="38"/>
      <c r="D81" s="35" t="s">
        <v>675</v>
      </c>
      <c r="E81" s="7"/>
      <c r="F81" s="36">
        <f>171574-SUM(E78:E80)</f>
        <v>49272</v>
      </c>
      <c r="G81" s="36"/>
      <c r="H81" s="37" t="s">
        <v>287</v>
      </c>
      <c r="I81" s="37"/>
      <c r="J81" s="37" t="s">
        <v>676</v>
      </c>
    </row>
    <row r="82" spans="1:10" ht="18.25" customHeight="1" thickBot="1">
      <c r="A82" s="47" t="s">
        <v>278</v>
      </c>
      <c r="B82" s="47"/>
      <c r="C82" s="52"/>
      <c r="D82" s="49"/>
      <c r="E82" s="50"/>
      <c r="F82" s="50"/>
      <c r="G82" s="48">
        <f>SUM(E78:F81)</f>
        <v>171574</v>
      </c>
      <c r="H82" s="51"/>
      <c r="I82" s="47"/>
      <c r="J82" s="47"/>
    </row>
    <row r="83" spans="1:10" ht="18.25" customHeight="1" thickTop="1">
      <c r="A83" s="6"/>
      <c r="B83" s="6"/>
      <c r="E83" s="23"/>
      <c r="F83" s="23"/>
      <c r="I83" s="6"/>
      <c r="J83" s="6"/>
    </row>
    <row r="84" spans="1:10" ht="18.25" customHeight="1">
      <c r="A84" s="45" t="s">
        <v>96</v>
      </c>
      <c r="B84" s="64" t="s">
        <v>632</v>
      </c>
      <c r="C84" s="44" t="s">
        <v>287</v>
      </c>
      <c r="D84" s="66" t="s">
        <v>675</v>
      </c>
      <c r="E84" s="44"/>
      <c r="F84" s="62">
        <v>216461</v>
      </c>
      <c r="G84" s="62"/>
      <c r="H84" s="67" t="s">
        <v>287</v>
      </c>
      <c r="I84" s="67"/>
      <c r="J84" s="67" t="s">
        <v>678</v>
      </c>
    </row>
    <row r="85" spans="1:10" ht="18.25" customHeight="1" thickBot="1">
      <c r="A85" s="47" t="s">
        <v>278</v>
      </c>
      <c r="B85" s="47"/>
      <c r="C85" s="52"/>
      <c r="D85" s="49"/>
      <c r="E85" s="50"/>
      <c r="F85" s="50"/>
      <c r="G85" s="48">
        <f>SUM(E84:F84)</f>
        <v>216461</v>
      </c>
      <c r="H85" s="50"/>
      <c r="I85" s="50"/>
      <c r="J85" s="50"/>
    </row>
    <row r="86" spans="1:10" ht="18.25" customHeight="1" thickTop="1">
      <c r="A86" s="6"/>
      <c r="B86" s="6"/>
      <c r="I86" s="6"/>
      <c r="J86" s="6"/>
    </row>
    <row r="87" spans="1:10" ht="18.25" customHeight="1">
      <c r="A87" s="45" t="s">
        <v>679</v>
      </c>
      <c r="B87" s="64" t="s">
        <v>680</v>
      </c>
      <c r="C87" s="44" t="s">
        <v>287</v>
      </c>
      <c r="D87" s="66" t="s">
        <v>657</v>
      </c>
      <c r="E87" s="44"/>
      <c r="F87" s="62">
        <v>10606</v>
      </c>
      <c r="G87" s="62"/>
      <c r="H87" s="67" t="s">
        <v>287</v>
      </c>
      <c r="I87" s="67"/>
      <c r="J87" s="67" t="s">
        <v>678</v>
      </c>
    </row>
    <row r="88" spans="1:10" ht="18.25" customHeight="1" thickBot="1">
      <c r="A88" s="47" t="s">
        <v>278</v>
      </c>
      <c r="B88" s="47"/>
      <c r="C88" s="52"/>
      <c r="D88" s="49"/>
      <c r="E88" s="50"/>
      <c r="F88" s="50"/>
      <c r="G88" s="48">
        <f>SUM(E87:F87)</f>
        <v>10606</v>
      </c>
      <c r="H88" s="50"/>
      <c r="I88" s="50"/>
      <c r="J88" s="50"/>
    </row>
    <row r="89" spans="1:10" ht="18.25" customHeight="1" thickTop="1">
      <c r="A89" s="6"/>
      <c r="B89" s="6"/>
      <c r="I89" s="6"/>
      <c r="J89" s="6"/>
    </row>
    <row r="90" spans="1:10" ht="18.25" customHeight="1">
      <c r="A90" s="70" t="s">
        <v>682</v>
      </c>
      <c r="B90" s="64" t="s">
        <v>632</v>
      </c>
      <c r="C90" s="44">
        <v>1895</v>
      </c>
      <c r="D90" s="66" t="s">
        <v>675</v>
      </c>
      <c r="E90" s="44"/>
      <c r="F90" s="62">
        <v>101</v>
      </c>
      <c r="G90" s="62"/>
      <c r="H90" s="67" t="s">
        <v>287</v>
      </c>
      <c r="I90" s="67"/>
      <c r="J90" s="67" t="s">
        <v>678</v>
      </c>
    </row>
    <row r="91" spans="1:10" ht="18.25" customHeight="1" thickBot="1">
      <c r="A91" s="47" t="s">
        <v>278</v>
      </c>
      <c r="B91" s="47"/>
      <c r="C91" s="52"/>
      <c r="D91" s="49"/>
      <c r="E91" s="50"/>
      <c r="F91" s="50"/>
      <c r="G91" s="48">
        <f>SUM(E90:F90)</f>
        <v>101</v>
      </c>
      <c r="H91" s="50"/>
      <c r="I91" s="50"/>
      <c r="J91" s="50"/>
    </row>
    <row r="92" spans="1:10" ht="18.25" customHeight="1" thickTop="1">
      <c r="A92" s="6"/>
      <c r="B92" s="6"/>
      <c r="E92" s="23"/>
      <c r="F92" s="23"/>
      <c r="H92" s="23"/>
      <c r="I92" s="23"/>
      <c r="J92" s="23"/>
    </row>
    <row r="93" spans="1:10" ht="18.25" customHeight="1">
      <c r="A93" s="45" t="s">
        <v>684</v>
      </c>
      <c r="B93" s="40" t="s">
        <v>100</v>
      </c>
      <c r="C93" s="44">
        <v>612</v>
      </c>
      <c r="D93" s="42" t="s">
        <v>237</v>
      </c>
      <c r="E93" s="41">
        <v>10411</v>
      </c>
      <c r="F93" s="41"/>
      <c r="G93" s="41"/>
      <c r="H93" s="43">
        <v>2013</v>
      </c>
      <c r="I93" s="40" t="s">
        <v>228</v>
      </c>
      <c r="J93" s="40" t="s">
        <v>659</v>
      </c>
    </row>
    <row r="94" spans="1:10" ht="18.25" customHeight="1">
      <c r="A94" s="6"/>
      <c r="B94" s="6"/>
      <c r="D94" s="28" t="s">
        <v>235</v>
      </c>
      <c r="E94" s="19">
        <v>94249</v>
      </c>
      <c r="H94" s="10">
        <v>2013</v>
      </c>
      <c r="I94" s="6" t="s">
        <v>228</v>
      </c>
      <c r="J94" s="6" t="s">
        <v>659</v>
      </c>
    </row>
    <row r="95" spans="1:10" ht="18.25" customHeight="1">
      <c r="A95" s="6"/>
      <c r="B95" s="6"/>
      <c r="D95" s="28" t="s">
        <v>235</v>
      </c>
      <c r="E95" s="19">
        <v>11005</v>
      </c>
      <c r="H95" s="10">
        <v>2013</v>
      </c>
      <c r="I95" s="6" t="s">
        <v>234</v>
      </c>
      <c r="J95" s="6" t="s">
        <v>659</v>
      </c>
    </row>
    <row r="96" spans="1:10" ht="18.25" customHeight="1">
      <c r="A96" s="6"/>
      <c r="B96" s="6"/>
      <c r="D96" s="28" t="s">
        <v>232</v>
      </c>
      <c r="E96" s="19">
        <v>216186</v>
      </c>
      <c r="H96" s="10">
        <v>2013</v>
      </c>
      <c r="I96" s="6" t="s">
        <v>228</v>
      </c>
      <c r="J96" s="6" t="s">
        <v>659</v>
      </c>
    </row>
    <row r="97" spans="1:10" ht="18.25" customHeight="1">
      <c r="A97" s="24"/>
      <c r="B97" s="24"/>
      <c r="C97" s="38"/>
      <c r="D97" s="35" t="s">
        <v>232</v>
      </c>
      <c r="E97" s="36">
        <v>540000</v>
      </c>
      <c r="F97" s="36"/>
      <c r="G97" s="36"/>
      <c r="H97" s="37">
        <v>2012</v>
      </c>
      <c r="I97" s="24" t="s">
        <v>228</v>
      </c>
      <c r="J97" s="6" t="s">
        <v>659</v>
      </c>
    </row>
    <row r="98" spans="1:10" ht="23" customHeight="1">
      <c r="A98" s="24"/>
      <c r="B98" s="24"/>
      <c r="C98" s="38"/>
      <c r="D98" s="35" t="s">
        <v>232</v>
      </c>
      <c r="E98" s="36">
        <v>35111</v>
      </c>
      <c r="F98" s="36"/>
      <c r="G98" s="36"/>
      <c r="H98" s="37">
        <v>2012</v>
      </c>
      <c r="I98" s="24" t="s">
        <v>228</v>
      </c>
      <c r="J98" s="6" t="s">
        <v>659</v>
      </c>
    </row>
    <row r="99" spans="1:10" ht="18.25" customHeight="1" thickBot="1">
      <c r="A99" s="73" t="s">
        <v>278</v>
      </c>
      <c r="B99" s="73"/>
      <c r="C99" s="112"/>
      <c r="D99" s="113"/>
      <c r="E99" s="84"/>
      <c r="F99" s="84"/>
      <c r="G99" s="74">
        <f>SUM(E93:E98)</f>
        <v>906962</v>
      </c>
      <c r="H99" s="114"/>
      <c r="I99" s="73"/>
      <c r="J99" s="47"/>
    </row>
    <row r="100" spans="1:10" ht="18.25" customHeight="1" thickTop="1">
      <c r="A100" s="24"/>
      <c r="B100" s="24"/>
      <c r="C100" s="38"/>
      <c r="D100" s="35"/>
      <c r="E100" s="36"/>
      <c r="F100" s="36"/>
      <c r="G100" s="36"/>
      <c r="H100" s="37"/>
      <c r="I100" s="24"/>
      <c r="J100" s="6"/>
    </row>
    <row r="101" spans="1:10" s="44" customFormat="1" ht="18.25" customHeight="1">
      <c r="A101" s="70" t="s">
        <v>674</v>
      </c>
      <c r="B101" s="64" t="s">
        <v>100</v>
      </c>
      <c r="C101" s="115">
        <v>1477</v>
      </c>
      <c r="D101" s="116">
        <v>44873</v>
      </c>
      <c r="E101" s="62">
        <v>171970</v>
      </c>
      <c r="F101" s="62"/>
      <c r="G101" s="62"/>
      <c r="H101" s="67">
        <v>2018</v>
      </c>
      <c r="I101" s="64" t="s">
        <v>722</v>
      </c>
      <c r="J101" s="40" t="s">
        <v>659</v>
      </c>
    </row>
    <row r="102" spans="1:10" ht="18.25" customHeight="1">
      <c r="A102" s="108"/>
      <c r="B102" s="24"/>
      <c r="C102" s="38"/>
      <c r="D102" s="35" t="s">
        <v>260</v>
      </c>
      <c r="E102" s="36">
        <v>365</v>
      </c>
      <c r="F102" s="36"/>
      <c r="G102" s="36"/>
      <c r="H102" s="37">
        <v>2010</v>
      </c>
      <c r="I102" s="24" t="s">
        <v>228</v>
      </c>
      <c r="J102" s="6" t="s">
        <v>659</v>
      </c>
    </row>
    <row r="103" spans="1:10" ht="18.25" customHeight="1">
      <c r="A103" s="24"/>
      <c r="B103" s="24"/>
      <c r="C103" s="38"/>
      <c r="D103" s="35" t="s">
        <v>259</v>
      </c>
      <c r="E103" s="36">
        <v>103</v>
      </c>
      <c r="F103" s="36"/>
      <c r="G103" s="36"/>
      <c r="H103" s="37">
        <v>2010</v>
      </c>
      <c r="I103" s="24" t="s">
        <v>241</v>
      </c>
      <c r="J103" s="6" t="s">
        <v>659</v>
      </c>
    </row>
    <row r="104" spans="1:10" ht="18.25" customHeight="1">
      <c r="A104" s="24"/>
      <c r="B104" s="24"/>
      <c r="C104" s="38"/>
      <c r="D104" s="35" t="s">
        <v>232</v>
      </c>
      <c r="E104" s="36">
        <v>748649</v>
      </c>
      <c r="F104" s="36"/>
      <c r="G104" s="36"/>
      <c r="H104" s="37">
        <v>2010</v>
      </c>
      <c r="I104" s="24" t="s">
        <v>228</v>
      </c>
      <c r="J104" s="6" t="s">
        <v>659</v>
      </c>
    </row>
    <row r="105" spans="1:10" ht="18.25" customHeight="1">
      <c r="A105" s="24"/>
      <c r="B105" s="24"/>
      <c r="C105" s="38"/>
      <c r="D105" s="35" t="s">
        <v>258</v>
      </c>
      <c r="E105" s="36">
        <v>500</v>
      </c>
      <c r="F105" s="36"/>
      <c r="G105" s="36"/>
      <c r="H105" s="37">
        <v>2010</v>
      </c>
      <c r="I105" s="24" t="s">
        <v>257</v>
      </c>
      <c r="J105" s="6" t="s">
        <v>659</v>
      </c>
    </row>
    <row r="106" spans="1:10" ht="18.25" customHeight="1">
      <c r="A106" s="24"/>
      <c r="B106" s="24"/>
      <c r="C106" s="38"/>
      <c r="D106" s="35" t="s">
        <v>256</v>
      </c>
      <c r="E106" s="36">
        <v>185975</v>
      </c>
      <c r="F106" s="36"/>
      <c r="G106" s="36"/>
      <c r="H106" s="37">
        <v>2017</v>
      </c>
      <c r="I106" s="24" t="s">
        <v>255</v>
      </c>
      <c r="J106" s="6" t="s">
        <v>659</v>
      </c>
    </row>
    <row r="107" spans="1:10" ht="18.25" customHeight="1">
      <c r="A107" s="24"/>
      <c r="B107" s="24"/>
      <c r="C107" s="38"/>
      <c r="D107" s="35" t="s">
        <v>236</v>
      </c>
      <c r="E107" s="36">
        <v>206180</v>
      </c>
      <c r="F107" s="36"/>
      <c r="G107" s="36"/>
      <c r="H107" s="37">
        <v>2017</v>
      </c>
      <c r="I107" s="24" t="s">
        <v>254</v>
      </c>
      <c r="J107" s="6" t="s">
        <v>659</v>
      </c>
    </row>
    <row r="108" spans="1:10" ht="18.25" customHeight="1">
      <c r="A108" s="24"/>
      <c r="B108" s="24"/>
      <c r="C108" s="38"/>
      <c r="D108" s="35" t="s">
        <v>253</v>
      </c>
      <c r="E108" s="36">
        <v>336</v>
      </c>
      <c r="F108" s="36"/>
      <c r="G108" s="36"/>
      <c r="H108" s="37">
        <v>2010</v>
      </c>
      <c r="I108" s="24" t="s">
        <v>252</v>
      </c>
      <c r="J108" s="6" t="s">
        <v>659</v>
      </c>
    </row>
    <row r="109" spans="1:10" ht="18.25" customHeight="1">
      <c r="A109" s="24"/>
      <c r="B109" s="24"/>
      <c r="C109" s="38"/>
      <c r="D109" s="35" t="s">
        <v>251</v>
      </c>
      <c r="E109" s="36">
        <v>232672</v>
      </c>
      <c r="F109" s="36"/>
      <c r="G109" s="36"/>
      <c r="H109" s="37">
        <v>2010</v>
      </c>
      <c r="I109" s="24" t="s">
        <v>250</v>
      </c>
      <c r="J109" s="6" t="s">
        <v>659</v>
      </c>
    </row>
    <row r="110" spans="1:10" ht="18.25" customHeight="1">
      <c r="A110" s="24"/>
      <c r="B110" s="24"/>
      <c r="C110" s="38"/>
      <c r="D110" s="35" t="s">
        <v>249</v>
      </c>
      <c r="E110" s="36">
        <v>374</v>
      </c>
      <c r="F110" s="36"/>
      <c r="G110" s="36"/>
      <c r="H110" s="37">
        <v>2010</v>
      </c>
      <c r="I110" s="24" t="s">
        <v>228</v>
      </c>
      <c r="J110" s="6" t="s">
        <v>659</v>
      </c>
    </row>
    <row r="111" spans="1:10" ht="18.25" customHeight="1">
      <c r="A111" s="24"/>
      <c r="B111" s="24"/>
      <c r="C111" s="38"/>
      <c r="D111" s="35" t="s">
        <v>248</v>
      </c>
      <c r="E111" s="36">
        <v>220149</v>
      </c>
      <c r="F111" s="36"/>
      <c r="G111" s="36"/>
      <c r="H111" s="37">
        <v>2010</v>
      </c>
      <c r="I111" s="24" t="s">
        <v>247</v>
      </c>
      <c r="J111" s="6" t="s">
        <v>659</v>
      </c>
    </row>
    <row r="112" spans="1:10" ht="18.25" customHeight="1">
      <c r="A112" s="24"/>
      <c r="B112" s="24"/>
      <c r="C112" s="38"/>
      <c r="D112" s="35" t="s">
        <v>231</v>
      </c>
      <c r="E112" s="36">
        <v>2248</v>
      </c>
      <c r="F112" s="36"/>
      <c r="G112" s="36"/>
      <c r="H112" s="37">
        <v>2010</v>
      </c>
      <c r="I112" s="24" t="s">
        <v>230</v>
      </c>
      <c r="J112" s="6" t="s">
        <v>659</v>
      </c>
    </row>
    <row r="113" spans="1:10" ht="18.25" customHeight="1">
      <c r="A113" s="24"/>
      <c r="B113" s="24"/>
      <c r="C113" s="38"/>
      <c r="D113" s="35" t="s">
        <v>246</v>
      </c>
      <c r="E113" s="36">
        <v>99398</v>
      </c>
      <c r="F113" s="36"/>
      <c r="G113" s="36"/>
      <c r="H113" s="37">
        <v>2010</v>
      </c>
      <c r="I113" s="24" t="s">
        <v>245</v>
      </c>
      <c r="J113" s="6" t="s">
        <v>659</v>
      </c>
    </row>
    <row r="114" spans="1:10" ht="18.25" customHeight="1">
      <c r="A114" s="24"/>
      <c r="B114" s="24"/>
      <c r="C114" s="38"/>
      <c r="D114" s="35" t="s">
        <v>227</v>
      </c>
      <c r="E114" s="36">
        <v>393354</v>
      </c>
      <c r="F114" s="36"/>
      <c r="G114" s="36"/>
      <c r="H114" s="37">
        <v>2010</v>
      </c>
      <c r="I114" s="24" t="s">
        <v>228</v>
      </c>
      <c r="J114" s="6" t="s">
        <v>659</v>
      </c>
    </row>
    <row r="115" spans="1:10" ht="18.25" customHeight="1">
      <c r="A115" s="24"/>
      <c r="B115" s="24"/>
      <c r="C115" s="38"/>
      <c r="D115" s="35" t="s">
        <v>227</v>
      </c>
      <c r="E115" s="36">
        <v>7355</v>
      </c>
      <c r="F115" s="36"/>
      <c r="G115" s="36"/>
      <c r="H115" s="37">
        <v>2010</v>
      </c>
      <c r="I115" s="24" t="s">
        <v>226</v>
      </c>
      <c r="J115" s="6" t="s">
        <v>659</v>
      </c>
    </row>
    <row r="116" spans="1:10" ht="18.25" customHeight="1">
      <c r="A116" s="24"/>
      <c r="B116" s="24"/>
      <c r="C116" s="38"/>
      <c r="D116" s="35" t="s">
        <v>225</v>
      </c>
      <c r="E116" s="36">
        <v>54424</v>
      </c>
      <c r="F116" s="36"/>
      <c r="G116" s="36"/>
      <c r="H116" s="37">
        <v>2010</v>
      </c>
      <c r="I116" s="24" t="s">
        <v>455</v>
      </c>
      <c r="J116" s="6" t="s">
        <v>659</v>
      </c>
    </row>
    <row r="117" spans="1:10" ht="18.25" customHeight="1">
      <c r="A117" s="24"/>
      <c r="B117" s="24"/>
      <c r="C117" s="38"/>
      <c r="D117" s="35" t="s">
        <v>222</v>
      </c>
      <c r="E117" s="36">
        <v>59560</v>
      </c>
      <c r="F117" s="36"/>
      <c r="G117" s="36"/>
      <c r="H117" s="37">
        <v>2010</v>
      </c>
      <c r="I117" s="24" t="s">
        <v>221</v>
      </c>
      <c r="J117" s="6" t="s">
        <v>659</v>
      </c>
    </row>
    <row r="118" spans="1:10" ht="18.25" customHeight="1">
      <c r="A118" s="24"/>
      <c r="B118" s="24"/>
      <c r="C118" s="38"/>
      <c r="D118" s="35" t="s">
        <v>244</v>
      </c>
      <c r="E118" s="36">
        <v>1330</v>
      </c>
      <c r="F118" s="36"/>
      <c r="G118" s="36"/>
      <c r="H118" s="37">
        <v>2010</v>
      </c>
      <c r="I118" s="24" t="s">
        <v>228</v>
      </c>
      <c r="J118" s="6" t="s">
        <v>659</v>
      </c>
    </row>
    <row r="119" spans="1:10" ht="18.25" customHeight="1">
      <c r="A119" s="24"/>
      <c r="B119" s="24"/>
      <c r="C119" s="38"/>
      <c r="D119" s="35" t="s">
        <v>243</v>
      </c>
      <c r="E119" s="36">
        <v>9</v>
      </c>
      <c r="F119" s="36"/>
      <c r="G119" s="36"/>
      <c r="H119" s="37">
        <v>2010</v>
      </c>
      <c r="I119" s="24" t="s">
        <v>228</v>
      </c>
      <c r="J119" s="6" t="s">
        <v>659</v>
      </c>
    </row>
    <row r="120" spans="1:10" ht="18.25" customHeight="1">
      <c r="A120" s="24"/>
      <c r="B120" s="24"/>
      <c r="C120" s="38"/>
      <c r="D120" s="35" t="s">
        <v>242</v>
      </c>
      <c r="E120" s="36">
        <v>722</v>
      </c>
      <c r="F120" s="36"/>
      <c r="G120" s="36"/>
      <c r="H120" s="37">
        <v>2010</v>
      </c>
      <c r="I120" s="24" t="s">
        <v>241</v>
      </c>
      <c r="J120" s="6" t="s">
        <v>659</v>
      </c>
    </row>
    <row r="121" spans="1:10" ht="18.25" customHeight="1">
      <c r="A121" s="24"/>
      <c r="B121" s="24"/>
      <c r="C121" s="38"/>
      <c r="D121" s="35" t="s">
        <v>240</v>
      </c>
      <c r="E121" s="36">
        <v>1209</v>
      </c>
      <c r="F121" s="36"/>
      <c r="G121" s="36"/>
      <c r="H121" s="37">
        <v>2010</v>
      </c>
      <c r="I121" s="24" t="s">
        <v>228</v>
      </c>
      <c r="J121" s="6" t="s">
        <v>659</v>
      </c>
    </row>
    <row r="122" spans="1:10" ht="18.25" customHeight="1">
      <c r="A122" s="24"/>
      <c r="B122" s="24"/>
      <c r="C122" s="38"/>
      <c r="D122" s="35" t="s">
        <v>239</v>
      </c>
      <c r="E122" s="36">
        <v>16477</v>
      </c>
      <c r="F122" s="36"/>
      <c r="G122" s="36"/>
      <c r="H122" s="37">
        <v>2010</v>
      </c>
      <c r="I122" s="24" t="s">
        <v>238</v>
      </c>
      <c r="J122" s="6" t="s">
        <v>659</v>
      </c>
    </row>
    <row r="123" spans="1:10" ht="18.25" customHeight="1">
      <c r="A123" s="24"/>
      <c r="B123" s="24"/>
      <c r="C123" s="38"/>
      <c r="D123" s="35" t="s">
        <v>233</v>
      </c>
      <c r="E123" s="36">
        <v>601686</v>
      </c>
      <c r="F123" s="36"/>
      <c r="G123" s="36"/>
      <c r="H123" s="37">
        <v>2010</v>
      </c>
      <c r="I123" s="24" t="s">
        <v>228</v>
      </c>
      <c r="J123" s="6" t="s">
        <v>659</v>
      </c>
    </row>
    <row r="124" spans="1:10" ht="18.25" customHeight="1">
      <c r="A124" s="24"/>
      <c r="B124" s="24" t="s">
        <v>632</v>
      </c>
      <c r="C124" s="38"/>
      <c r="D124" s="35" t="s">
        <v>675</v>
      </c>
      <c r="E124" s="38"/>
      <c r="F124" s="36">
        <f>3335518-SUM(E101:E123)</f>
        <v>330473</v>
      </c>
      <c r="G124" s="36"/>
      <c r="H124" s="37" t="s">
        <v>287</v>
      </c>
      <c r="I124" s="37"/>
      <c r="J124" s="37" t="s">
        <v>685</v>
      </c>
    </row>
    <row r="125" spans="1:10" ht="18.25" customHeight="1" thickBot="1">
      <c r="A125" s="73" t="s">
        <v>278</v>
      </c>
      <c r="B125" s="73"/>
      <c r="C125" s="112"/>
      <c r="D125" s="113"/>
      <c r="E125" s="84"/>
      <c r="F125" s="84"/>
      <c r="G125" s="74">
        <f>SUM(E101:F124)</f>
        <v>3335518</v>
      </c>
      <c r="H125" s="114"/>
      <c r="I125" s="73"/>
      <c r="J125" s="47"/>
    </row>
    <row r="126" spans="1:10" ht="18.25" customHeight="1" thickTop="1">
      <c r="A126" s="24"/>
      <c r="B126" s="24"/>
      <c r="C126" s="38"/>
      <c r="D126" s="35"/>
      <c r="E126" s="108"/>
      <c r="F126" s="108"/>
      <c r="G126" s="36"/>
      <c r="H126" s="37"/>
      <c r="I126" s="24"/>
      <c r="J126" s="6"/>
    </row>
    <row r="127" spans="1:10" ht="18.25" customHeight="1">
      <c r="A127" s="45" t="s">
        <v>699</v>
      </c>
      <c r="B127" s="40" t="s">
        <v>655</v>
      </c>
      <c r="C127" s="44">
        <v>6212</v>
      </c>
      <c r="D127" s="42" t="s">
        <v>236</v>
      </c>
      <c r="E127" s="62">
        <v>12667</v>
      </c>
      <c r="F127" s="62"/>
      <c r="G127" s="41"/>
      <c r="H127" s="43">
        <v>2019</v>
      </c>
      <c r="I127" s="64" t="s">
        <v>654</v>
      </c>
      <c r="J127" s="64" t="s">
        <v>661</v>
      </c>
    </row>
    <row r="128" spans="1:10" ht="18.25" customHeight="1">
      <c r="A128" s="6"/>
      <c r="B128" s="6"/>
      <c r="D128" s="28" t="s">
        <v>236</v>
      </c>
      <c r="E128" s="36">
        <v>10242</v>
      </c>
      <c r="F128" s="36"/>
      <c r="H128" s="10">
        <v>2019</v>
      </c>
      <c r="I128" s="24" t="s">
        <v>654</v>
      </c>
      <c r="J128" s="24" t="s">
        <v>661</v>
      </c>
    </row>
    <row r="129" spans="1:10" ht="18.25" customHeight="1" thickBot="1">
      <c r="A129" s="47" t="s">
        <v>278</v>
      </c>
      <c r="B129" s="47"/>
      <c r="C129" s="52"/>
      <c r="D129" s="49"/>
      <c r="E129" s="50"/>
      <c r="F129" s="50"/>
      <c r="G129" s="48">
        <f>SUM(E127:E128)</f>
        <v>22909</v>
      </c>
      <c r="H129" s="51"/>
      <c r="I129" s="47"/>
      <c r="J129" s="47"/>
    </row>
    <row r="130" spans="1:10" ht="18.25" customHeight="1" thickTop="1">
      <c r="A130" s="6"/>
      <c r="B130" s="6"/>
      <c r="I130" s="6"/>
      <c r="J130" s="6"/>
    </row>
    <row r="131" spans="1:10" ht="18.25" customHeight="1">
      <c r="A131" s="45" t="s">
        <v>687</v>
      </c>
      <c r="B131" s="40" t="s">
        <v>100</v>
      </c>
      <c r="C131" s="44">
        <v>1864</v>
      </c>
      <c r="D131" s="42" t="s">
        <v>227</v>
      </c>
      <c r="E131" s="41">
        <v>69339</v>
      </c>
      <c r="F131" s="41"/>
      <c r="G131" s="41"/>
      <c r="H131" s="43">
        <v>2014</v>
      </c>
      <c r="I131" s="40" t="s">
        <v>228</v>
      </c>
      <c r="J131" s="40" t="s">
        <v>659</v>
      </c>
    </row>
    <row r="132" spans="1:10" ht="18.25" customHeight="1">
      <c r="A132" s="6"/>
      <c r="B132" s="6"/>
      <c r="D132" s="28" t="s">
        <v>227</v>
      </c>
      <c r="E132" s="19">
        <v>1376</v>
      </c>
      <c r="H132" s="10">
        <v>2014</v>
      </c>
      <c r="I132" s="6" t="s">
        <v>226</v>
      </c>
      <c r="J132" s="6" t="s">
        <v>659</v>
      </c>
    </row>
    <row r="133" spans="1:10" ht="18.25" customHeight="1" thickBot="1">
      <c r="A133" s="47" t="s">
        <v>278</v>
      </c>
      <c r="B133" s="47"/>
      <c r="C133" s="52"/>
      <c r="D133" s="49"/>
      <c r="E133" s="50"/>
      <c r="F133" s="50"/>
      <c r="G133" s="48">
        <f>SUM(E131:E132)</f>
        <v>70715</v>
      </c>
      <c r="H133" s="51"/>
      <c r="I133" s="47"/>
      <c r="J133" s="47"/>
    </row>
    <row r="134" spans="1:10" ht="18.25" customHeight="1" thickTop="1">
      <c r="A134" s="6"/>
      <c r="B134" s="6"/>
      <c r="I134" s="6"/>
      <c r="J134" s="6"/>
    </row>
    <row r="135" spans="1:10" ht="18.25" customHeight="1">
      <c r="D135" s="42"/>
      <c r="E135" s="41"/>
      <c r="F135" s="41"/>
      <c r="G135" s="41"/>
      <c r="H135" s="43"/>
      <c r="I135" s="40"/>
      <c r="J135" s="40"/>
    </row>
    <row r="136" spans="1:10" ht="18.25" customHeight="1">
      <c r="A136" s="45" t="s">
        <v>688</v>
      </c>
      <c r="B136" s="40" t="s">
        <v>100</v>
      </c>
      <c r="C136" s="44">
        <v>1847</v>
      </c>
      <c r="D136" s="42" t="s">
        <v>235</v>
      </c>
      <c r="E136" s="41">
        <v>6473</v>
      </c>
      <c r="F136" s="41"/>
      <c r="G136" s="41"/>
      <c r="H136" s="43">
        <v>2014</v>
      </c>
      <c r="I136" s="40" t="s">
        <v>234</v>
      </c>
      <c r="J136" s="40" t="s">
        <v>659</v>
      </c>
    </row>
    <row r="137" spans="1:10" ht="18.25" customHeight="1">
      <c r="A137" s="6"/>
      <c r="B137" s="6"/>
      <c r="D137" s="28" t="s">
        <v>232</v>
      </c>
      <c r="E137" s="19">
        <v>35624</v>
      </c>
      <c r="H137" s="10">
        <v>2014</v>
      </c>
      <c r="I137" s="6" t="s">
        <v>228</v>
      </c>
      <c r="J137" s="6" t="s">
        <v>659</v>
      </c>
    </row>
    <row r="138" spans="1:10" ht="18.25" customHeight="1">
      <c r="A138" s="24"/>
      <c r="B138" s="24" t="s">
        <v>632</v>
      </c>
      <c r="D138" s="35" t="s">
        <v>675</v>
      </c>
      <c r="E138" s="7"/>
      <c r="F138" s="36">
        <f>168087-SUM(E136:E137)</f>
        <v>125990</v>
      </c>
      <c r="G138" s="36"/>
      <c r="H138" s="37" t="s">
        <v>287</v>
      </c>
      <c r="I138" s="68"/>
      <c r="J138" s="37" t="s">
        <v>689</v>
      </c>
    </row>
    <row r="139" spans="1:10" ht="18.25" customHeight="1" thickBot="1">
      <c r="A139" s="47" t="s">
        <v>278</v>
      </c>
      <c r="B139" s="47"/>
      <c r="C139" s="52"/>
      <c r="D139" s="49"/>
      <c r="E139" s="50"/>
      <c r="F139" s="50"/>
      <c r="G139" s="48">
        <f>SUM(E136:F138)</f>
        <v>168087</v>
      </c>
      <c r="H139" s="51"/>
      <c r="I139" s="47"/>
      <c r="J139" s="47"/>
    </row>
    <row r="140" spans="1:10" ht="18.25" customHeight="1" thickTop="1">
      <c r="A140" s="6"/>
      <c r="B140" s="6"/>
      <c r="I140" s="6"/>
      <c r="J140" s="6"/>
    </row>
    <row r="141" spans="1:10" ht="18.25" customHeight="1">
      <c r="A141" s="45" t="s">
        <v>690</v>
      </c>
      <c r="B141" s="40" t="s">
        <v>100</v>
      </c>
      <c r="C141" s="44">
        <v>1826</v>
      </c>
      <c r="D141" s="42" t="s">
        <v>227</v>
      </c>
      <c r="E141" s="41">
        <v>40053</v>
      </c>
      <c r="F141" s="41"/>
      <c r="G141" s="41"/>
      <c r="H141" s="43">
        <v>2014</v>
      </c>
      <c r="I141" s="40" t="s">
        <v>228</v>
      </c>
      <c r="J141" s="40" t="s">
        <v>659</v>
      </c>
    </row>
    <row r="142" spans="1:10" ht="18.25" customHeight="1">
      <c r="A142" s="6"/>
      <c r="B142" s="6"/>
      <c r="D142" s="28" t="s">
        <v>227</v>
      </c>
      <c r="E142" s="19">
        <v>795</v>
      </c>
      <c r="H142" s="10">
        <v>2014</v>
      </c>
      <c r="I142" s="6" t="s">
        <v>226</v>
      </c>
      <c r="J142" s="6" t="s">
        <v>659</v>
      </c>
    </row>
    <row r="143" spans="1:10" ht="18.25" customHeight="1" thickBot="1">
      <c r="A143" s="47" t="s">
        <v>278</v>
      </c>
      <c r="B143" s="47"/>
      <c r="C143" s="52"/>
      <c r="D143" s="49"/>
      <c r="E143" s="50"/>
      <c r="F143" s="50"/>
      <c r="G143" s="48">
        <f>SUM(E141:E142)</f>
        <v>40848</v>
      </c>
      <c r="H143" s="51"/>
      <c r="I143" s="47"/>
      <c r="J143" s="47"/>
    </row>
    <row r="144" spans="1:10" ht="18.25" customHeight="1" thickTop="1">
      <c r="A144" s="6"/>
      <c r="B144" s="6"/>
      <c r="I144" s="6"/>
      <c r="J144" s="6"/>
    </row>
    <row r="145" spans="1:10" ht="18.25" customHeight="1">
      <c r="A145" s="45" t="s">
        <v>691</v>
      </c>
      <c r="B145" s="40" t="s">
        <v>100</v>
      </c>
      <c r="C145" s="44">
        <v>1622</v>
      </c>
      <c r="D145" s="42" t="s">
        <v>227</v>
      </c>
      <c r="E145" s="41">
        <v>97007</v>
      </c>
      <c r="F145" s="41"/>
      <c r="G145" s="41"/>
      <c r="H145" s="43">
        <v>2013</v>
      </c>
      <c r="I145" s="40" t="s">
        <v>228</v>
      </c>
      <c r="J145" s="40" t="s">
        <v>659</v>
      </c>
    </row>
    <row r="146" spans="1:10" ht="18.25" customHeight="1">
      <c r="A146" s="6"/>
      <c r="B146" s="6"/>
      <c r="D146" s="28" t="s">
        <v>227</v>
      </c>
      <c r="E146" s="19">
        <v>275703</v>
      </c>
      <c r="H146" s="10">
        <v>2014</v>
      </c>
      <c r="I146" s="6" t="s">
        <v>228</v>
      </c>
      <c r="J146" s="6" t="s">
        <v>659</v>
      </c>
    </row>
    <row r="147" spans="1:10" ht="18.25" customHeight="1">
      <c r="A147" s="6"/>
      <c r="B147" s="6"/>
      <c r="D147" s="28" t="s">
        <v>227</v>
      </c>
      <c r="E147" s="19">
        <v>1817</v>
      </c>
      <c r="H147" s="10">
        <v>2013</v>
      </c>
      <c r="I147" s="6" t="s">
        <v>226</v>
      </c>
      <c r="J147" s="6" t="s">
        <v>659</v>
      </c>
    </row>
    <row r="148" spans="1:10" ht="18.25" customHeight="1">
      <c r="A148" s="6"/>
      <c r="B148" s="6"/>
      <c r="D148" s="28" t="s">
        <v>227</v>
      </c>
      <c r="E148" s="19">
        <v>5165</v>
      </c>
      <c r="H148" s="10">
        <v>2014</v>
      </c>
      <c r="I148" s="6" t="s">
        <v>226</v>
      </c>
      <c r="J148" s="6" t="s">
        <v>659</v>
      </c>
    </row>
    <row r="149" spans="1:10" ht="18.25" customHeight="1">
      <c r="A149" s="6"/>
      <c r="B149" s="6"/>
      <c r="D149" s="28" t="s">
        <v>233</v>
      </c>
      <c r="E149" s="19">
        <v>163176</v>
      </c>
      <c r="H149" s="10">
        <v>2013</v>
      </c>
      <c r="I149" s="6" t="s">
        <v>228</v>
      </c>
      <c r="J149" s="6" t="s">
        <v>659</v>
      </c>
    </row>
    <row r="150" spans="1:10" ht="18.25" customHeight="1" thickBot="1">
      <c r="A150" s="47" t="s">
        <v>278</v>
      </c>
      <c r="B150" s="47"/>
      <c r="C150" s="52"/>
      <c r="D150" s="49"/>
      <c r="E150" s="50"/>
      <c r="F150" s="50"/>
      <c r="G150" s="48">
        <f>SUM(E145:E149)</f>
        <v>542868</v>
      </c>
      <c r="H150" s="51"/>
      <c r="I150" s="47"/>
      <c r="J150" s="47"/>
    </row>
    <row r="151" spans="1:10" ht="18.25" customHeight="1" thickTop="1">
      <c r="A151" s="6"/>
      <c r="B151" s="6"/>
      <c r="I151" s="6"/>
      <c r="J151" s="6"/>
    </row>
    <row r="152" spans="1:10" s="44" customFormat="1" ht="34" customHeight="1">
      <c r="A152" s="59" t="s">
        <v>692</v>
      </c>
      <c r="B152" s="40" t="s">
        <v>100</v>
      </c>
      <c r="C152" s="44">
        <v>1067</v>
      </c>
      <c r="D152" s="111">
        <v>44742</v>
      </c>
      <c r="E152" s="41">
        <v>29725</v>
      </c>
      <c r="F152" s="41"/>
      <c r="G152" s="41"/>
      <c r="H152" s="43">
        <v>2016</v>
      </c>
      <c r="I152" s="40" t="s">
        <v>723</v>
      </c>
      <c r="J152" s="40" t="s">
        <v>659</v>
      </c>
    </row>
    <row r="153" spans="1:10" ht="20" customHeight="1">
      <c r="A153" s="117"/>
      <c r="B153" s="6"/>
      <c r="D153" s="28" t="s">
        <v>227</v>
      </c>
      <c r="E153" s="19">
        <v>291994</v>
      </c>
      <c r="H153" s="10">
        <v>2013</v>
      </c>
      <c r="I153" s="6" t="s">
        <v>228</v>
      </c>
      <c r="J153" s="6" t="s">
        <v>659</v>
      </c>
    </row>
    <row r="154" spans="1:10" ht="20" customHeight="1">
      <c r="A154" s="117"/>
      <c r="B154" s="6"/>
      <c r="D154" s="28" t="s">
        <v>227</v>
      </c>
      <c r="E154" s="19">
        <v>1951</v>
      </c>
      <c r="H154" s="10">
        <v>2013</v>
      </c>
      <c r="I154" s="6" t="s">
        <v>228</v>
      </c>
      <c r="J154" s="6" t="s">
        <v>659</v>
      </c>
    </row>
    <row r="155" spans="1:10" ht="18.25" customHeight="1">
      <c r="A155" s="6"/>
      <c r="B155" s="6"/>
      <c r="D155" s="28" t="s">
        <v>227</v>
      </c>
      <c r="E155" s="19">
        <v>5506</v>
      </c>
      <c r="H155" s="10">
        <v>2013</v>
      </c>
      <c r="I155" s="6" t="s">
        <v>226</v>
      </c>
      <c r="J155" s="6" t="s">
        <v>659</v>
      </c>
    </row>
    <row r="156" spans="1:10" ht="18.25" customHeight="1">
      <c r="A156" s="6"/>
      <c r="B156" s="6"/>
      <c r="D156" s="28" t="s">
        <v>233</v>
      </c>
      <c r="E156" s="19">
        <v>163176</v>
      </c>
      <c r="H156" s="10">
        <v>2014</v>
      </c>
      <c r="I156" s="6" t="s">
        <v>228</v>
      </c>
      <c r="J156" s="6" t="s">
        <v>659</v>
      </c>
    </row>
    <row r="157" spans="1:10" ht="18.25" customHeight="1" thickBot="1">
      <c r="A157" s="47" t="s">
        <v>278</v>
      </c>
      <c r="B157" s="47"/>
      <c r="C157" s="52"/>
      <c r="D157" s="49"/>
      <c r="E157" s="50"/>
      <c r="F157" s="50"/>
      <c r="G157" s="48">
        <f>SUM(E152:E156)</f>
        <v>492352</v>
      </c>
      <c r="H157" s="51"/>
      <c r="I157" s="47"/>
      <c r="J157" s="47"/>
    </row>
    <row r="158" spans="1:10" ht="18.25" customHeight="1" thickTop="1">
      <c r="A158" s="30"/>
      <c r="B158" s="6"/>
      <c r="E158" s="23"/>
      <c r="F158" s="23"/>
      <c r="I158" s="6"/>
      <c r="J158" s="6"/>
    </row>
    <row r="159" spans="1:10" ht="18.25" customHeight="1">
      <c r="A159" s="45" t="s">
        <v>443</v>
      </c>
      <c r="B159" s="40" t="s">
        <v>100</v>
      </c>
      <c r="C159" s="44">
        <v>987</v>
      </c>
      <c r="D159" s="61" t="s">
        <v>719</v>
      </c>
      <c r="E159" s="69">
        <v>400</v>
      </c>
      <c r="F159" s="69"/>
      <c r="G159" s="41"/>
      <c r="H159" s="43">
        <v>2012</v>
      </c>
      <c r="I159" s="64" t="s">
        <v>720</v>
      </c>
      <c r="J159" s="64" t="s">
        <v>659</v>
      </c>
    </row>
    <row r="160" spans="1:10" ht="18.25" customHeight="1">
      <c r="A160" s="30"/>
      <c r="B160" s="6"/>
      <c r="D160" s="29" t="s">
        <v>444</v>
      </c>
      <c r="E160" s="109">
        <v>24632</v>
      </c>
      <c r="F160" s="109"/>
      <c r="H160" s="10">
        <v>2012</v>
      </c>
      <c r="I160" s="24" t="s">
        <v>150</v>
      </c>
      <c r="J160" s="24" t="s">
        <v>659</v>
      </c>
    </row>
    <row r="161" spans="1:10" ht="18.25" customHeight="1">
      <c r="A161" s="24"/>
      <c r="B161" s="24" t="s">
        <v>632</v>
      </c>
      <c r="D161" s="35" t="s">
        <v>656</v>
      </c>
      <c r="E161" s="7"/>
      <c r="F161" s="36">
        <f>66843-SUM(E159:E160)</f>
        <v>41811</v>
      </c>
      <c r="G161" s="36"/>
      <c r="H161" s="37" t="s">
        <v>287</v>
      </c>
      <c r="I161" s="68"/>
      <c r="J161" s="37" t="s">
        <v>693</v>
      </c>
    </row>
    <row r="162" spans="1:10" ht="18.25" customHeight="1" thickBot="1">
      <c r="A162" s="47" t="s">
        <v>0</v>
      </c>
      <c r="B162" s="47"/>
      <c r="C162" s="52"/>
      <c r="D162" s="49"/>
      <c r="E162" s="50"/>
      <c r="F162" s="50"/>
      <c r="G162" s="48">
        <f>SUM(E159:F161)</f>
        <v>66843</v>
      </c>
      <c r="H162" s="51"/>
      <c r="I162" s="47"/>
      <c r="J162" s="47"/>
    </row>
    <row r="163" spans="1:10" ht="18.25" customHeight="1" thickTop="1">
      <c r="A163" s="30"/>
      <c r="B163" s="6"/>
      <c r="E163" s="23"/>
      <c r="F163" s="23"/>
      <c r="I163" s="6"/>
      <c r="J163" s="6"/>
    </row>
    <row r="164" spans="1:10" ht="18.25" customHeight="1">
      <c r="A164" s="45" t="s">
        <v>653</v>
      </c>
      <c r="B164" s="64" t="s">
        <v>680</v>
      </c>
      <c r="C164" s="63" t="s">
        <v>287</v>
      </c>
      <c r="D164" s="66" t="s">
        <v>657</v>
      </c>
      <c r="E164" s="44"/>
      <c r="F164" s="62">
        <v>36859</v>
      </c>
      <c r="G164" s="62"/>
      <c r="H164" s="67" t="s">
        <v>287</v>
      </c>
      <c r="I164" s="67"/>
      <c r="J164" s="67" t="s">
        <v>678</v>
      </c>
    </row>
    <row r="165" spans="1:10" ht="18.25" customHeight="1" thickBot="1">
      <c r="A165" s="47" t="s">
        <v>0</v>
      </c>
      <c r="B165" s="47"/>
      <c r="C165" s="52"/>
      <c r="D165" s="49"/>
      <c r="E165" s="50"/>
      <c r="F165" s="50"/>
      <c r="G165" s="48">
        <f>SUM(E164:F164)</f>
        <v>36859</v>
      </c>
      <c r="H165" s="51"/>
      <c r="I165" s="47"/>
      <c r="J165" s="47"/>
    </row>
    <row r="166" spans="1:10" ht="18.25" customHeight="1" thickTop="1">
      <c r="A166" s="6"/>
      <c r="B166" s="6"/>
      <c r="I166" s="6"/>
      <c r="J166" s="6"/>
    </row>
    <row r="167" spans="1:10" ht="18.25" customHeight="1">
      <c r="A167" s="45" t="s">
        <v>229</v>
      </c>
      <c r="B167" s="40" t="s">
        <v>100</v>
      </c>
      <c r="C167" s="44">
        <v>1865</v>
      </c>
      <c r="D167" s="42" t="s">
        <v>232</v>
      </c>
      <c r="E167" s="41">
        <v>16119</v>
      </c>
      <c r="F167" s="41"/>
      <c r="G167" s="41"/>
      <c r="H167" s="43">
        <v>2014</v>
      </c>
      <c r="I167" s="40" t="s">
        <v>228</v>
      </c>
      <c r="J167" s="64" t="s">
        <v>659</v>
      </c>
    </row>
    <row r="168" spans="1:10" ht="18.25" customHeight="1">
      <c r="A168" s="6"/>
      <c r="B168" s="6"/>
      <c r="D168" s="28" t="s">
        <v>231</v>
      </c>
      <c r="E168" s="19">
        <v>2248</v>
      </c>
      <c r="H168" s="10">
        <v>2014</v>
      </c>
      <c r="I168" s="6" t="s">
        <v>445</v>
      </c>
      <c r="J168" s="24" t="s">
        <v>659</v>
      </c>
    </row>
    <row r="169" spans="1:10" ht="18.25" customHeight="1">
      <c r="A169" s="6"/>
      <c r="B169" s="6"/>
      <c r="D169" s="28" t="s">
        <v>227</v>
      </c>
      <c r="E169" s="19">
        <v>85478</v>
      </c>
      <c r="H169" s="10">
        <v>2014</v>
      </c>
      <c r="I169" s="6" t="s">
        <v>228</v>
      </c>
      <c r="J169" s="24" t="s">
        <v>659</v>
      </c>
    </row>
    <row r="170" spans="1:10" ht="18.25" customHeight="1">
      <c r="A170" s="6"/>
      <c r="B170" s="6"/>
      <c r="D170" s="28" t="s">
        <v>227</v>
      </c>
      <c r="E170" s="19">
        <v>1695</v>
      </c>
      <c r="H170" s="10">
        <v>2014</v>
      </c>
      <c r="I170" s="6" t="s">
        <v>226</v>
      </c>
      <c r="J170" s="24" t="s">
        <v>659</v>
      </c>
    </row>
    <row r="171" spans="1:10" ht="18.25" customHeight="1">
      <c r="A171" s="24"/>
      <c r="B171" s="24" t="s">
        <v>632</v>
      </c>
      <c r="D171" s="35" t="s">
        <v>656</v>
      </c>
      <c r="E171" s="7"/>
      <c r="F171" s="36">
        <f>330625-SUM(E167:E170)</f>
        <v>225085</v>
      </c>
      <c r="G171" s="36"/>
      <c r="H171" s="37" t="s">
        <v>287</v>
      </c>
      <c r="I171" s="68"/>
      <c r="J171" s="37" t="s">
        <v>694</v>
      </c>
    </row>
    <row r="172" spans="1:10" ht="18.25" customHeight="1" thickBot="1">
      <c r="A172" s="47" t="s">
        <v>278</v>
      </c>
      <c r="B172" s="47"/>
      <c r="C172" s="52"/>
      <c r="D172" s="49"/>
      <c r="E172" s="50"/>
      <c r="F172" s="50"/>
      <c r="G172" s="48">
        <f>SUM(E167:F171)</f>
        <v>330625</v>
      </c>
      <c r="H172" s="51"/>
      <c r="I172" s="47"/>
      <c r="J172" s="47"/>
    </row>
    <row r="173" spans="1:10" ht="18.25" customHeight="1" thickTop="1">
      <c r="A173" s="6"/>
      <c r="B173" s="6"/>
      <c r="I173" s="6"/>
      <c r="J173" s="6"/>
    </row>
    <row r="174" spans="1:10" ht="18.25" customHeight="1">
      <c r="A174" s="45" t="s">
        <v>223</v>
      </c>
      <c r="B174" s="40" t="s">
        <v>100</v>
      </c>
      <c r="C174" s="44">
        <v>1866</v>
      </c>
      <c r="D174" s="42" t="s">
        <v>227</v>
      </c>
      <c r="E174" s="41">
        <v>74377</v>
      </c>
      <c r="F174" s="41"/>
      <c r="G174" s="41"/>
      <c r="H174" s="43">
        <v>2014</v>
      </c>
      <c r="I174" s="40" t="s">
        <v>228</v>
      </c>
      <c r="J174" s="64" t="s">
        <v>659</v>
      </c>
    </row>
    <row r="175" spans="1:10" ht="18.25" customHeight="1">
      <c r="A175" s="6"/>
      <c r="B175" s="6"/>
      <c r="D175" s="28" t="s">
        <v>227</v>
      </c>
      <c r="E175" s="19">
        <v>1476</v>
      </c>
      <c r="H175" s="10">
        <v>2014</v>
      </c>
      <c r="I175" s="6" t="s">
        <v>226</v>
      </c>
      <c r="J175" s="24" t="s">
        <v>659</v>
      </c>
    </row>
    <row r="176" spans="1:10" ht="18.25" customHeight="1">
      <c r="A176" s="6"/>
      <c r="B176" s="6"/>
      <c r="D176" s="35" t="s">
        <v>225</v>
      </c>
      <c r="E176" s="19">
        <v>88847</v>
      </c>
      <c r="H176" s="10">
        <v>2014</v>
      </c>
      <c r="I176" s="24" t="s">
        <v>224</v>
      </c>
      <c r="J176" s="24" t="s">
        <v>659</v>
      </c>
    </row>
    <row r="177" spans="1:10" ht="23" customHeight="1">
      <c r="A177" s="6"/>
      <c r="B177" s="6"/>
      <c r="D177" s="35" t="s">
        <v>222</v>
      </c>
      <c r="E177" s="19">
        <v>99119</v>
      </c>
      <c r="H177" s="10">
        <v>2014</v>
      </c>
      <c r="I177" s="24" t="s">
        <v>221</v>
      </c>
      <c r="J177" s="24" t="s">
        <v>659</v>
      </c>
    </row>
    <row r="178" spans="1:10" ht="18.25" customHeight="1">
      <c r="A178" s="24"/>
      <c r="B178" s="24" t="s">
        <v>632</v>
      </c>
      <c r="D178" s="35" t="s">
        <v>656</v>
      </c>
      <c r="E178" s="7"/>
      <c r="F178" s="36">
        <f>348219-SUM(E174:E177)</f>
        <v>84400</v>
      </c>
      <c r="G178" s="36"/>
      <c r="H178" s="37" t="s">
        <v>287</v>
      </c>
      <c r="I178" s="68"/>
      <c r="J178" s="37" t="s">
        <v>696</v>
      </c>
    </row>
    <row r="179" spans="1:10" ht="23" customHeight="1" thickBot="1">
      <c r="A179" s="47" t="s">
        <v>278</v>
      </c>
      <c r="B179" s="47"/>
      <c r="C179" s="52"/>
      <c r="D179" s="49"/>
      <c r="E179" s="50"/>
      <c r="F179" s="50"/>
      <c r="G179" s="48">
        <f>SUM(E174:F178)</f>
        <v>348219</v>
      </c>
      <c r="H179" s="51"/>
      <c r="I179" s="47"/>
      <c r="J179" s="47"/>
    </row>
    <row r="180" spans="1:10" ht="23" customHeight="1" thickTop="1">
      <c r="A180" s="6"/>
      <c r="B180" s="6"/>
      <c r="E180" s="23"/>
      <c r="F180" s="23"/>
      <c r="I180" s="6"/>
      <c r="J180" s="6"/>
    </row>
    <row r="181" spans="1:10" ht="19" customHeight="1">
      <c r="A181" s="34" t="s">
        <v>320</v>
      </c>
      <c r="E181" s="19">
        <f>SUM(E2:E179)</f>
        <v>9879595</v>
      </c>
      <c r="F181" s="19">
        <f>SUM(F2:F179)</f>
        <v>1299958</v>
      </c>
      <c r="G181" s="19">
        <f>SUM(G2:G179)</f>
        <v>11179553</v>
      </c>
    </row>
  </sheetData>
  <phoneticPr fontId="2"/>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6709D-623B-4148-99E1-2BE6E2B006BD}">
  <sheetPr>
    <tabColor rgb="FF00B0F0"/>
  </sheetPr>
  <dimension ref="A1:R32"/>
  <sheetViews>
    <sheetView zoomScale="173" zoomScaleNormal="140" workbookViewId="0">
      <pane xSplit="1" ySplit="2" topLeftCell="B3" activePane="bottomRight" state="frozen"/>
      <selection pane="topRight" activeCell="C1" sqref="C1"/>
      <selection pane="bottomLeft" activeCell="A3" sqref="A3"/>
      <selection pane="bottomRight" activeCell="B3" sqref="B3"/>
    </sheetView>
  </sheetViews>
  <sheetFormatPr baseColWidth="10" defaultRowHeight="14"/>
  <cols>
    <col min="1" max="1" width="30.5703125" style="133" customWidth="1"/>
    <col min="2" max="2" width="10.7109375" style="134"/>
    <col min="3" max="3" width="13.7109375" style="134" customWidth="1"/>
    <col min="4" max="4" width="17.5703125" style="134" customWidth="1"/>
    <col min="5" max="5" width="16.5703125" style="134" customWidth="1"/>
    <col min="6" max="6" width="15.7109375" style="134" customWidth="1"/>
    <col min="7" max="7" width="16.28515625" style="134" customWidth="1"/>
    <col min="8" max="8" width="15.140625" style="144" customWidth="1"/>
    <col min="9" max="9" width="12.28515625" style="134" customWidth="1"/>
    <col min="10" max="10" width="13.42578125" style="161" customWidth="1"/>
    <col min="11" max="11" width="15" style="134" customWidth="1"/>
    <col min="12" max="12" width="17" style="157" customWidth="1"/>
    <col min="13" max="13" width="14.28515625" style="133" customWidth="1"/>
    <col min="14" max="14" width="11.42578125" style="134" customWidth="1"/>
    <col min="15" max="15" width="10.28515625" style="134" customWidth="1"/>
    <col min="16" max="16" width="12.42578125" style="134" customWidth="1"/>
    <col min="17" max="17" width="12.7109375" style="134" customWidth="1"/>
    <col min="18" max="18" width="14.85546875" style="134" customWidth="1"/>
    <col min="19" max="16384" width="10.7109375" style="134"/>
  </cols>
  <sheetData>
    <row r="1" spans="1:18" s="127" customFormat="1" ht="25" customHeight="1" thickBot="1">
      <c r="A1" s="160" t="s">
        <v>219</v>
      </c>
      <c r="B1" s="123" t="s">
        <v>34</v>
      </c>
      <c r="C1" s="123"/>
      <c r="D1" s="123"/>
      <c r="E1" s="123"/>
      <c r="F1" s="123"/>
      <c r="G1" s="124" t="s">
        <v>38</v>
      </c>
      <c r="H1" s="124"/>
      <c r="I1" s="123"/>
      <c r="J1" s="125"/>
      <c r="K1" s="124" t="s">
        <v>736</v>
      </c>
      <c r="L1" s="123"/>
      <c r="M1" s="123" t="s">
        <v>37</v>
      </c>
    </row>
    <row r="2" spans="1:18" s="156" customFormat="1" ht="77" thickTop="1" thickBot="1">
      <c r="A2" s="131" t="s">
        <v>35</v>
      </c>
      <c r="B2" s="154" t="s">
        <v>33</v>
      </c>
      <c r="C2" s="154" t="s">
        <v>32</v>
      </c>
      <c r="D2" s="154" t="s">
        <v>31</v>
      </c>
      <c r="E2" s="154" t="s">
        <v>34</v>
      </c>
      <c r="F2" s="131" t="s">
        <v>717</v>
      </c>
      <c r="G2" s="131" t="s">
        <v>752</v>
      </c>
      <c r="H2" s="131" t="s">
        <v>753</v>
      </c>
      <c r="I2" s="131" t="s">
        <v>30</v>
      </c>
      <c r="J2" s="130" t="s">
        <v>738</v>
      </c>
      <c r="K2" s="131" t="s">
        <v>718</v>
      </c>
      <c r="L2" s="131" t="s">
        <v>737</v>
      </c>
      <c r="M2" s="131" t="s">
        <v>739</v>
      </c>
      <c r="N2" s="154" t="s">
        <v>29</v>
      </c>
      <c r="O2" s="154" t="s">
        <v>28</v>
      </c>
      <c r="P2" s="154" t="s">
        <v>27</v>
      </c>
      <c r="Q2" s="154" t="s">
        <v>26</v>
      </c>
      <c r="R2" s="154" t="s">
        <v>808</v>
      </c>
    </row>
    <row r="3" spans="1:18" ht="45" customHeight="1" thickTop="1">
      <c r="A3" s="133" t="s">
        <v>362</v>
      </c>
      <c r="B3" s="134" t="s">
        <v>812</v>
      </c>
      <c r="C3" s="133" t="s">
        <v>18</v>
      </c>
      <c r="D3" s="134" t="s">
        <v>763</v>
      </c>
      <c r="E3" s="134" t="s">
        <v>363</v>
      </c>
      <c r="F3" s="136" t="s">
        <v>364</v>
      </c>
      <c r="G3" s="134" t="s">
        <v>8</v>
      </c>
      <c r="H3" s="134" t="s">
        <v>11</v>
      </c>
      <c r="I3" s="133" t="s">
        <v>18</v>
      </c>
      <c r="J3" s="233">
        <f>('Chevron - Retirements'!F12)</f>
        <v>230888</v>
      </c>
      <c r="K3" s="133" t="s">
        <v>8</v>
      </c>
      <c r="L3" s="134">
        <v>2013</v>
      </c>
      <c r="M3" s="221">
        <v>404786</v>
      </c>
      <c r="N3" s="135">
        <v>1</v>
      </c>
      <c r="O3" s="135">
        <v>0</v>
      </c>
      <c r="P3" s="135">
        <v>1</v>
      </c>
      <c r="Q3" s="135">
        <v>0</v>
      </c>
      <c r="R3" s="134" t="s">
        <v>55</v>
      </c>
    </row>
    <row r="4" spans="1:18" ht="45" customHeight="1">
      <c r="A4" s="133" t="s">
        <v>366</v>
      </c>
      <c r="B4" s="134" t="s">
        <v>812</v>
      </c>
      <c r="C4" s="133" t="s">
        <v>18</v>
      </c>
      <c r="D4" s="134" t="s">
        <v>367</v>
      </c>
      <c r="E4" s="134" t="s">
        <v>368</v>
      </c>
      <c r="F4" s="136" t="s">
        <v>369</v>
      </c>
      <c r="G4" s="134" t="s">
        <v>8</v>
      </c>
      <c r="H4" s="134" t="s">
        <v>11</v>
      </c>
      <c r="I4" s="133" t="s">
        <v>18</v>
      </c>
      <c r="J4" s="233">
        <f>('Chevron - Retirements'!F30)</f>
        <v>356028</v>
      </c>
      <c r="K4" s="133" t="s">
        <v>8</v>
      </c>
      <c r="L4" s="134">
        <v>2013</v>
      </c>
      <c r="M4" s="221">
        <v>498719</v>
      </c>
      <c r="N4" s="135">
        <v>1</v>
      </c>
      <c r="O4" s="135">
        <v>0</v>
      </c>
      <c r="P4" s="135">
        <v>1</v>
      </c>
      <c r="Q4" s="135">
        <v>0</v>
      </c>
      <c r="R4" s="134" t="s">
        <v>55</v>
      </c>
    </row>
    <row r="5" spans="1:18" ht="45" customHeight="1">
      <c r="A5" s="133" t="s">
        <v>370</v>
      </c>
      <c r="B5" s="134" t="s">
        <v>812</v>
      </c>
      <c r="C5" s="133" t="s">
        <v>18</v>
      </c>
      <c r="D5" s="134" t="s">
        <v>371</v>
      </c>
      <c r="E5" s="134" t="s">
        <v>368</v>
      </c>
      <c r="F5" s="136" t="s">
        <v>372</v>
      </c>
      <c r="G5" s="134" t="s">
        <v>8</v>
      </c>
      <c r="H5" s="134" t="s">
        <v>11</v>
      </c>
      <c r="I5" s="133" t="s">
        <v>18</v>
      </c>
      <c r="J5" s="233">
        <f>('Chevron - Retirements'!F46)</f>
        <v>182666</v>
      </c>
      <c r="K5" s="133" t="s">
        <v>8</v>
      </c>
      <c r="L5" s="134">
        <v>2013</v>
      </c>
      <c r="M5" s="221">
        <v>297488</v>
      </c>
      <c r="N5" s="135">
        <v>1</v>
      </c>
      <c r="O5" s="135">
        <v>0</v>
      </c>
      <c r="P5" s="135">
        <v>1</v>
      </c>
      <c r="Q5" s="135">
        <v>0</v>
      </c>
      <c r="R5" s="134" t="s">
        <v>55</v>
      </c>
    </row>
    <row r="6" spans="1:18" ht="45" customHeight="1">
      <c r="A6" s="133" t="s">
        <v>373</v>
      </c>
      <c r="B6" s="134" t="s">
        <v>812</v>
      </c>
      <c r="C6" s="133" t="s">
        <v>18</v>
      </c>
      <c r="D6" s="134" t="s">
        <v>764</v>
      </c>
      <c r="E6" s="134" t="s">
        <v>374</v>
      </c>
      <c r="F6" s="136" t="s">
        <v>375</v>
      </c>
      <c r="G6" s="134" t="s">
        <v>8</v>
      </c>
      <c r="H6" s="134" t="s">
        <v>11</v>
      </c>
      <c r="I6" s="133" t="s">
        <v>18</v>
      </c>
      <c r="J6" s="233">
        <f>('Chevron - Retirements'!F64)</f>
        <v>217943</v>
      </c>
      <c r="K6" s="133" t="s">
        <v>8</v>
      </c>
      <c r="L6" s="134">
        <v>2014</v>
      </c>
      <c r="M6" s="221">
        <v>462190</v>
      </c>
      <c r="N6" s="135">
        <v>1</v>
      </c>
      <c r="O6" s="135">
        <v>0</v>
      </c>
      <c r="P6" s="135">
        <v>1</v>
      </c>
      <c r="Q6" s="135">
        <v>0</v>
      </c>
      <c r="R6" s="134" t="s">
        <v>55</v>
      </c>
    </row>
    <row r="7" spans="1:18" ht="45" customHeight="1">
      <c r="A7" s="133" t="s">
        <v>376</v>
      </c>
      <c r="B7" s="134" t="s">
        <v>812</v>
      </c>
      <c r="C7" s="133" t="s">
        <v>18</v>
      </c>
      <c r="D7" s="134" t="s">
        <v>377</v>
      </c>
      <c r="E7" s="134" t="s">
        <v>378</v>
      </c>
      <c r="F7" s="136" t="s">
        <v>379</v>
      </c>
      <c r="G7" s="134" t="s">
        <v>8</v>
      </c>
      <c r="H7" s="134" t="s">
        <v>11</v>
      </c>
      <c r="I7" s="133" t="s">
        <v>18</v>
      </c>
      <c r="J7" s="233">
        <f>('Chevron - Retirements'!F78)</f>
        <v>174977</v>
      </c>
      <c r="K7" s="133" t="s">
        <v>8</v>
      </c>
      <c r="L7" s="134">
        <v>2013</v>
      </c>
      <c r="M7" s="221">
        <v>333978</v>
      </c>
      <c r="N7" s="135">
        <v>1</v>
      </c>
      <c r="O7" s="135">
        <v>0</v>
      </c>
      <c r="P7" s="135">
        <v>1</v>
      </c>
      <c r="Q7" s="135">
        <v>0</v>
      </c>
      <c r="R7" s="134" t="s">
        <v>55</v>
      </c>
    </row>
    <row r="8" spans="1:18" ht="45" customHeight="1">
      <c r="A8" s="133" t="s">
        <v>450</v>
      </c>
      <c r="B8" s="134" t="s">
        <v>40</v>
      </c>
      <c r="C8" s="133" t="s">
        <v>18</v>
      </c>
      <c r="D8" s="134" t="s">
        <v>451</v>
      </c>
      <c r="E8" s="134" t="s">
        <v>452</v>
      </c>
      <c r="F8" s="136" t="s">
        <v>453</v>
      </c>
      <c r="G8" s="134" t="s">
        <v>11</v>
      </c>
      <c r="H8" s="134" t="s">
        <v>11</v>
      </c>
      <c r="I8" s="133" t="s">
        <v>18</v>
      </c>
      <c r="J8" s="233">
        <f>('Chevron - Retirements'!F82)</f>
        <v>35552</v>
      </c>
      <c r="K8" s="133" t="s">
        <v>11</v>
      </c>
      <c r="L8" s="134">
        <v>2018</v>
      </c>
      <c r="M8" s="221">
        <v>33672</v>
      </c>
      <c r="N8" s="135">
        <v>1</v>
      </c>
      <c r="O8" s="135">
        <v>0</v>
      </c>
      <c r="P8" s="135">
        <v>0</v>
      </c>
      <c r="Q8" s="135">
        <v>1</v>
      </c>
      <c r="R8" s="134" t="s">
        <v>454</v>
      </c>
    </row>
    <row r="9" spans="1:18" ht="45" customHeight="1">
      <c r="A9" s="133" t="s">
        <v>380</v>
      </c>
      <c r="B9" s="134" t="s">
        <v>381</v>
      </c>
      <c r="C9" s="133" t="s">
        <v>18</v>
      </c>
      <c r="D9" s="134" t="s">
        <v>382</v>
      </c>
      <c r="E9" s="134" t="s">
        <v>383</v>
      </c>
      <c r="F9" s="136" t="s">
        <v>384</v>
      </c>
      <c r="G9" s="134" t="s">
        <v>8</v>
      </c>
      <c r="H9" s="134" t="s">
        <v>11</v>
      </c>
      <c r="I9" s="133" t="s">
        <v>18</v>
      </c>
      <c r="J9" s="233">
        <f>('Chevron - Retirements'!F85)</f>
        <v>1217</v>
      </c>
      <c r="K9" s="133" t="s">
        <v>8</v>
      </c>
      <c r="L9" s="134">
        <v>2012</v>
      </c>
      <c r="M9" s="221">
        <v>498667</v>
      </c>
      <c r="N9" s="135">
        <v>1</v>
      </c>
      <c r="O9" s="135">
        <v>0</v>
      </c>
      <c r="P9" s="135">
        <v>1</v>
      </c>
      <c r="Q9" s="135">
        <v>0</v>
      </c>
      <c r="R9" s="134" t="s">
        <v>55</v>
      </c>
    </row>
    <row r="10" spans="1:18" ht="45" customHeight="1">
      <c r="A10" s="133" t="s">
        <v>111</v>
      </c>
      <c r="B10" s="134" t="s">
        <v>306</v>
      </c>
      <c r="C10" s="134" t="s">
        <v>51</v>
      </c>
      <c r="D10" s="134" t="s">
        <v>112</v>
      </c>
      <c r="E10" s="134" t="s">
        <v>113</v>
      </c>
      <c r="F10" s="136" t="s">
        <v>114</v>
      </c>
      <c r="G10" s="134" t="s">
        <v>11</v>
      </c>
      <c r="H10" s="134" t="s">
        <v>11</v>
      </c>
      <c r="I10" s="134" t="s">
        <v>18</v>
      </c>
      <c r="J10" s="233">
        <f>('Chevron - Retirements'!F89)</f>
        <v>50000</v>
      </c>
      <c r="K10" s="133" t="s">
        <v>8</v>
      </c>
      <c r="L10" s="133">
        <v>2010</v>
      </c>
      <c r="M10" s="223">
        <v>7451846</v>
      </c>
      <c r="N10" s="135">
        <v>1</v>
      </c>
      <c r="O10" s="135">
        <v>0</v>
      </c>
      <c r="P10" s="135">
        <v>1</v>
      </c>
      <c r="Q10" s="135">
        <v>0</v>
      </c>
      <c r="R10" s="134" t="s">
        <v>55</v>
      </c>
    </row>
    <row r="11" spans="1:18" ht="45" customHeight="1">
      <c r="A11" s="133" t="s">
        <v>385</v>
      </c>
      <c r="B11" s="134" t="s">
        <v>812</v>
      </c>
      <c r="C11" s="133" t="s">
        <v>18</v>
      </c>
      <c r="D11" s="134" t="s">
        <v>386</v>
      </c>
      <c r="E11" s="134" t="s">
        <v>387</v>
      </c>
      <c r="F11" s="136" t="s">
        <v>388</v>
      </c>
      <c r="G11" s="134" t="s">
        <v>8</v>
      </c>
      <c r="H11" s="134" t="s">
        <v>11</v>
      </c>
      <c r="I11" s="133" t="s">
        <v>18</v>
      </c>
      <c r="J11" s="233">
        <f>('Chevron - Retirements'!F109)</f>
        <v>109987</v>
      </c>
      <c r="K11" s="133" t="s">
        <v>8</v>
      </c>
      <c r="L11" s="134">
        <v>2013</v>
      </c>
      <c r="M11" s="221">
        <v>156476</v>
      </c>
      <c r="N11" s="135">
        <v>1</v>
      </c>
      <c r="O11" s="135">
        <v>0</v>
      </c>
      <c r="P11" s="135">
        <v>1</v>
      </c>
      <c r="Q11" s="135">
        <v>0</v>
      </c>
      <c r="R11" s="134" t="s">
        <v>55</v>
      </c>
    </row>
    <row r="12" spans="1:18" ht="45" customHeight="1">
      <c r="A12" s="133" t="s">
        <v>389</v>
      </c>
      <c r="B12" s="134" t="s">
        <v>812</v>
      </c>
      <c r="C12" s="133" t="s">
        <v>10</v>
      </c>
      <c r="D12" s="134" t="s">
        <v>390</v>
      </c>
      <c r="E12" s="134" t="s">
        <v>391</v>
      </c>
      <c r="F12" s="136" t="s">
        <v>612</v>
      </c>
      <c r="G12" s="134" t="s">
        <v>8</v>
      </c>
      <c r="H12" s="134" t="s">
        <v>11</v>
      </c>
      <c r="I12" s="133" t="s">
        <v>10</v>
      </c>
      <c r="J12" s="233">
        <f>('Chevron - Retirements'!F115)</f>
        <v>2540</v>
      </c>
      <c r="K12" s="133" t="s">
        <v>8</v>
      </c>
      <c r="L12" s="133">
        <v>2015</v>
      </c>
      <c r="M12" s="221">
        <v>36165</v>
      </c>
      <c r="N12" s="135">
        <v>1</v>
      </c>
      <c r="O12" s="135">
        <v>0</v>
      </c>
      <c r="P12" s="135">
        <v>0</v>
      </c>
      <c r="Q12" s="135">
        <v>1</v>
      </c>
      <c r="R12" s="134" t="s">
        <v>293</v>
      </c>
    </row>
    <row r="13" spans="1:18" ht="45" customHeight="1">
      <c r="A13" s="133" t="s">
        <v>392</v>
      </c>
      <c r="B13" s="134" t="s">
        <v>812</v>
      </c>
      <c r="C13" s="133" t="s">
        <v>18</v>
      </c>
      <c r="D13" s="134" t="s">
        <v>393</v>
      </c>
      <c r="E13" s="134" t="s">
        <v>394</v>
      </c>
      <c r="F13" s="136" t="s">
        <v>395</v>
      </c>
      <c r="G13" s="134" t="s">
        <v>8</v>
      </c>
      <c r="H13" s="134" t="s">
        <v>11</v>
      </c>
      <c r="I13" s="133" t="s">
        <v>18</v>
      </c>
      <c r="J13" s="233">
        <f>('Chevron - Retirements'!F119)</f>
        <v>3851</v>
      </c>
      <c r="K13" s="133" t="s">
        <v>8</v>
      </c>
      <c r="L13" s="134">
        <v>2011</v>
      </c>
      <c r="M13" s="221">
        <v>38946</v>
      </c>
      <c r="N13" s="135">
        <v>0</v>
      </c>
      <c r="O13" s="234">
        <v>1</v>
      </c>
      <c r="P13" s="135">
        <v>1</v>
      </c>
      <c r="Q13" s="135">
        <v>0</v>
      </c>
      <c r="R13" s="134" t="s">
        <v>65</v>
      </c>
    </row>
    <row r="14" spans="1:18" ht="45" customHeight="1">
      <c r="A14" s="133" t="s">
        <v>415</v>
      </c>
      <c r="B14" s="134" t="s">
        <v>72</v>
      </c>
      <c r="C14" s="133" t="s">
        <v>63</v>
      </c>
      <c r="D14" s="133" t="s">
        <v>215</v>
      </c>
      <c r="E14" s="134" t="s">
        <v>416</v>
      </c>
      <c r="F14" s="158" t="s">
        <v>63</v>
      </c>
      <c r="G14" s="133" t="s">
        <v>215</v>
      </c>
      <c r="H14" s="133" t="s">
        <v>215</v>
      </c>
      <c r="I14" s="133" t="s">
        <v>319</v>
      </c>
      <c r="J14" s="235" t="s">
        <v>319</v>
      </c>
      <c r="K14" s="133" t="s">
        <v>319</v>
      </c>
      <c r="L14" s="133" t="s">
        <v>319</v>
      </c>
      <c r="M14" s="236" t="s">
        <v>301</v>
      </c>
      <c r="N14" s="135">
        <v>0</v>
      </c>
      <c r="O14" s="135">
        <v>1</v>
      </c>
      <c r="P14" s="135">
        <v>1</v>
      </c>
      <c r="Q14" s="135">
        <v>0</v>
      </c>
      <c r="R14" s="134" t="s">
        <v>65</v>
      </c>
    </row>
    <row r="15" spans="1:18" ht="45" customHeight="1">
      <c r="A15" s="133" t="s">
        <v>417</v>
      </c>
      <c r="B15" s="134" t="s">
        <v>306</v>
      </c>
      <c r="C15" s="133" t="s">
        <v>18</v>
      </c>
      <c r="D15" s="134" t="s">
        <v>418</v>
      </c>
      <c r="E15" s="138" t="s">
        <v>419</v>
      </c>
      <c r="F15" s="136" t="s">
        <v>420</v>
      </c>
      <c r="G15" s="134" t="s">
        <v>11</v>
      </c>
      <c r="H15" s="134" t="s">
        <v>8</v>
      </c>
      <c r="I15" s="133" t="s">
        <v>217</v>
      </c>
      <c r="J15" s="235" t="s">
        <v>217</v>
      </c>
      <c r="K15" s="133" t="s">
        <v>8</v>
      </c>
      <c r="L15" s="134">
        <v>2009</v>
      </c>
      <c r="M15" s="221">
        <v>3527171</v>
      </c>
      <c r="N15" s="135">
        <v>1</v>
      </c>
      <c r="O15" s="135">
        <v>0</v>
      </c>
      <c r="P15" s="135">
        <v>1</v>
      </c>
      <c r="Q15" s="234">
        <v>0</v>
      </c>
      <c r="R15" s="134" t="s">
        <v>55</v>
      </c>
    </row>
    <row r="16" spans="1:18" ht="45" customHeight="1">
      <c r="A16" s="133" t="s">
        <v>396</v>
      </c>
      <c r="B16" s="134" t="s">
        <v>812</v>
      </c>
      <c r="C16" s="133" t="s">
        <v>10</v>
      </c>
      <c r="D16" s="134" t="s">
        <v>397</v>
      </c>
      <c r="E16" s="134" t="s">
        <v>398</v>
      </c>
      <c r="F16" s="136" t="s">
        <v>613</v>
      </c>
      <c r="G16" s="134" t="s">
        <v>8</v>
      </c>
      <c r="H16" s="134" t="s">
        <v>11</v>
      </c>
      <c r="I16" s="133" t="s">
        <v>10</v>
      </c>
      <c r="J16" s="233">
        <f>('Chevron - Retirements'!F122)</f>
        <v>53225</v>
      </c>
      <c r="K16" s="133" t="s">
        <v>8</v>
      </c>
      <c r="L16" s="133">
        <v>2012</v>
      </c>
      <c r="M16" s="221">
        <v>176643</v>
      </c>
      <c r="N16" s="135">
        <v>1</v>
      </c>
      <c r="O16" s="135">
        <v>0</v>
      </c>
      <c r="P16" s="135">
        <v>0</v>
      </c>
      <c r="Q16" s="135">
        <v>1</v>
      </c>
      <c r="R16" s="134" t="s">
        <v>293</v>
      </c>
    </row>
    <row r="17" spans="1:18" ht="45" customHeight="1">
      <c r="A17" s="133" t="s">
        <v>399</v>
      </c>
      <c r="B17" s="134" t="s">
        <v>812</v>
      </c>
      <c r="C17" s="133" t="s">
        <v>18</v>
      </c>
      <c r="D17" s="134" t="s">
        <v>400</v>
      </c>
      <c r="E17" s="134" t="s">
        <v>401</v>
      </c>
      <c r="F17" s="136" t="s">
        <v>402</v>
      </c>
      <c r="G17" s="134" t="s">
        <v>8</v>
      </c>
      <c r="H17" s="134" t="s">
        <v>11</v>
      </c>
      <c r="I17" s="133" t="s">
        <v>18</v>
      </c>
      <c r="J17" s="233">
        <f>('Chevron - Retirements'!F138)</f>
        <v>265399</v>
      </c>
      <c r="K17" s="133" t="s">
        <v>8</v>
      </c>
      <c r="L17" s="133">
        <v>2014</v>
      </c>
      <c r="M17" s="221">
        <v>224050</v>
      </c>
      <c r="N17" s="135">
        <v>1</v>
      </c>
      <c r="O17" s="135">
        <v>0</v>
      </c>
      <c r="P17" s="135">
        <v>1</v>
      </c>
      <c r="Q17" s="135">
        <v>0</v>
      </c>
      <c r="R17" s="134" t="s">
        <v>55</v>
      </c>
    </row>
    <row r="18" spans="1:18" ht="45" customHeight="1">
      <c r="A18" s="133" t="s">
        <v>403</v>
      </c>
      <c r="B18" s="134" t="s">
        <v>812</v>
      </c>
      <c r="C18" s="133" t="s">
        <v>18</v>
      </c>
      <c r="D18" s="134" t="s">
        <v>404</v>
      </c>
      <c r="E18" s="134" t="s">
        <v>405</v>
      </c>
      <c r="F18" s="136" t="s">
        <v>406</v>
      </c>
      <c r="G18" s="134" t="s">
        <v>8</v>
      </c>
      <c r="H18" s="134" t="s">
        <v>11</v>
      </c>
      <c r="I18" s="133" t="s">
        <v>18</v>
      </c>
      <c r="J18" s="233">
        <v>340423</v>
      </c>
      <c r="K18" s="133" t="s">
        <v>8</v>
      </c>
      <c r="L18" s="134">
        <v>2013</v>
      </c>
      <c r="M18" s="221">
        <v>312078</v>
      </c>
      <c r="N18" s="135">
        <v>1</v>
      </c>
      <c r="O18" s="135">
        <v>0</v>
      </c>
      <c r="P18" s="135">
        <v>1</v>
      </c>
      <c r="Q18" s="135">
        <v>0</v>
      </c>
      <c r="R18" s="134" t="s">
        <v>55</v>
      </c>
    </row>
    <row r="19" spans="1:18" ht="45" customHeight="1">
      <c r="A19" s="133" t="s">
        <v>407</v>
      </c>
      <c r="B19" s="134" t="s">
        <v>812</v>
      </c>
      <c r="C19" s="133" t="s">
        <v>10</v>
      </c>
      <c r="D19" s="134" t="s">
        <v>408</v>
      </c>
      <c r="E19" s="134" t="s">
        <v>409</v>
      </c>
      <c r="F19" s="136" t="s">
        <v>410</v>
      </c>
      <c r="G19" s="134" t="s">
        <v>8</v>
      </c>
      <c r="H19" s="134" t="s">
        <v>11</v>
      </c>
      <c r="I19" s="133" t="s">
        <v>10</v>
      </c>
      <c r="J19" s="233">
        <f>('Chevron - Retirements'!F194)</f>
        <v>1266124</v>
      </c>
      <c r="K19" s="133" t="s">
        <v>11</v>
      </c>
      <c r="L19" s="134">
        <v>2016</v>
      </c>
      <c r="M19" s="221">
        <v>1386355</v>
      </c>
      <c r="N19" s="135">
        <v>1</v>
      </c>
      <c r="O19" s="135">
        <v>0</v>
      </c>
      <c r="P19" s="135">
        <v>0</v>
      </c>
      <c r="Q19" s="135">
        <v>1</v>
      </c>
      <c r="R19" s="134" t="s">
        <v>293</v>
      </c>
    </row>
    <row r="20" spans="1:18" ht="45" customHeight="1">
      <c r="A20" s="133" t="s">
        <v>411</v>
      </c>
      <c r="B20" s="134" t="s">
        <v>45</v>
      </c>
      <c r="C20" s="133" t="s">
        <v>18</v>
      </c>
      <c r="D20" s="134" t="s">
        <v>412</v>
      </c>
      <c r="E20" s="134" t="s">
        <v>413</v>
      </c>
      <c r="F20" s="216" t="s">
        <v>414</v>
      </c>
      <c r="G20" s="134" t="s">
        <v>8</v>
      </c>
      <c r="H20" s="134" t="s">
        <v>11</v>
      </c>
      <c r="I20" s="133" t="s">
        <v>18</v>
      </c>
      <c r="J20" s="233">
        <f>('Chevron - Retirements'!F197)</f>
        <v>10955</v>
      </c>
      <c r="K20" s="133" t="s">
        <v>8</v>
      </c>
      <c r="L20" s="134">
        <v>2015</v>
      </c>
      <c r="M20" s="221">
        <v>730457</v>
      </c>
      <c r="N20" s="135">
        <v>1</v>
      </c>
      <c r="O20" s="135">
        <v>0</v>
      </c>
      <c r="P20" s="135">
        <v>0</v>
      </c>
      <c r="Q20" s="234">
        <v>1</v>
      </c>
      <c r="R20" s="134" t="s">
        <v>107</v>
      </c>
    </row>
    <row r="21" spans="1:18" s="132" customFormat="1" ht="45" customHeight="1" thickBot="1">
      <c r="A21" s="141" t="s">
        <v>167</v>
      </c>
      <c r="B21" s="132" t="s">
        <v>168</v>
      </c>
      <c r="C21" s="141" t="s">
        <v>18</v>
      </c>
      <c r="D21" s="132" t="s">
        <v>449</v>
      </c>
      <c r="E21" s="132" t="s">
        <v>169</v>
      </c>
      <c r="F21" s="142" t="s">
        <v>170</v>
      </c>
      <c r="G21" s="132" t="s">
        <v>11</v>
      </c>
      <c r="H21" s="132" t="s">
        <v>11</v>
      </c>
      <c r="I21" s="141" t="s">
        <v>18</v>
      </c>
      <c r="J21" s="237">
        <f>('Chevron - Retirements'!F202)</f>
        <v>99133</v>
      </c>
      <c r="K21" s="141" t="s">
        <v>8</v>
      </c>
      <c r="L21" s="132">
        <v>2015</v>
      </c>
      <c r="M21" s="226">
        <v>3867568</v>
      </c>
      <c r="N21" s="227">
        <v>1</v>
      </c>
      <c r="O21" s="227">
        <v>0</v>
      </c>
      <c r="P21" s="227">
        <v>1</v>
      </c>
      <c r="Q21" s="238">
        <v>0</v>
      </c>
      <c r="R21" s="132" t="s">
        <v>55</v>
      </c>
    </row>
    <row r="22" spans="1:18" ht="15" thickTop="1">
      <c r="I22" s="137"/>
      <c r="K22" s="137"/>
      <c r="L22" s="134"/>
      <c r="M22" s="143"/>
    </row>
    <row r="23" spans="1:18">
      <c r="A23" s="146">
        <f>COUNTIF(A3:A21, "*")</f>
        <v>19</v>
      </c>
      <c r="F23" s="135"/>
      <c r="G23" s="146">
        <f>COUNTIF(G3:G22, "Yes")</f>
        <v>4</v>
      </c>
      <c r="H23" s="146">
        <f>COUNTIF(H3:H22, "Yes")</f>
        <v>17</v>
      </c>
      <c r="I23" s="146"/>
      <c r="J23" s="162">
        <f>SUM(J3:J22)</f>
        <v>3400908</v>
      </c>
      <c r="K23" s="146">
        <f>COUNTIF(K3:K21, "Yes")</f>
        <v>2</v>
      </c>
      <c r="L23" s="135"/>
      <c r="M23" s="146"/>
      <c r="N23" s="146">
        <f>SUM(N3:N22)</f>
        <v>17</v>
      </c>
      <c r="O23" s="146">
        <f>SUM(O3:O22)</f>
        <v>2</v>
      </c>
      <c r="P23" s="146">
        <f>SUM(P3:P22)</f>
        <v>14</v>
      </c>
      <c r="Q23" s="146">
        <f>SUM(Q3:Q22)</f>
        <v>5</v>
      </c>
      <c r="R23" s="135"/>
    </row>
    <row r="24" spans="1:18" ht="15">
      <c r="A24" s="148" t="s">
        <v>7</v>
      </c>
      <c r="F24" s="135"/>
      <c r="G24" s="149" t="s">
        <v>620</v>
      </c>
      <c r="H24" s="149" t="s">
        <v>620</v>
      </c>
      <c r="I24" s="135"/>
      <c r="J24" s="163" t="s">
        <v>6</v>
      </c>
      <c r="K24" s="149" t="s">
        <v>480</v>
      </c>
      <c r="L24" s="135"/>
      <c r="M24" s="146"/>
      <c r="N24" s="148" t="s">
        <v>5</v>
      </c>
      <c r="O24" s="148" t="s">
        <v>4</v>
      </c>
      <c r="P24" s="148" t="s">
        <v>3</v>
      </c>
      <c r="Q24" s="148" t="s">
        <v>2</v>
      </c>
      <c r="R24" s="135"/>
    </row>
    <row r="25" spans="1:18">
      <c r="A25" s="134"/>
      <c r="F25" s="135"/>
      <c r="G25" s="146">
        <f>COUNTIF(G3:G22, "No")</f>
        <v>14</v>
      </c>
      <c r="H25" s="146">
        <f>COUNTIF(H3:H22, "No")</f>
        <v>1</v>
      </c>
      <c r="I25" s="135"/>
      <c r="J25" s="164"/>
      <c r="K25" s="146">
        <f>COUNTIF(K3:K21, "No")</f>
        <v>16</v>
      </c>
      <c r="L25" s="135"/>
      <c r="M25" s="146"/>
      <c r="N25" s="146">
        <f>COUNTIFS(N3:N21, "1",P3:P21, "1" )</f>
        <v>12</v>
      </c>
      <c r="O25" s="146">
        <f>COUNTIFS(O3:O21, "1",P3:P21, "1" )</f>
        <v>2</v>
      </c>
      <c r="P25" s="135"/>
      <c r="Q25" s="146">
        <f>COUNTIFS(N3:N21, "1",Q3:Q21, "1" )</f>
        <v>5</v>
      </c>
      <c r="R25" s="135"/>
    </row>
    <row r="26" spans="1:18" ht="15">
      <c r="A26" s="134"/>
      <c r="F26" s="135"/>
      <c r="G26" s="149" t="s">
        <v>621</v>
      </c>
      <c r="H26" s="149" t="s">
        <v>621</v>
      </c>
      <c r="I26" s="135"/>
      <c r="J26" s="164"/>
      <c r="K26" s="149" t="s">
        <v>481</v>
      </c>
      <c r="L26" s="135"/>
      <c r="M26" s="135"/>
      <c r="N26" s="148" t="s">
        <v>446</v>
      </c>
      <c r="O26" s="148" t="s">
        <v>447</v>
      </c>
      <c r="P26" s="135"/>
      <c r="Q26" s="148" t="s">
        <v>448</v>
      </c>
      <c r="R26" s="135"/>
    </row>
    <row r="27" spans="1:18">
      <c r="A27" s="134"/>
      <c r="F27" s="135"/>
      <c r="G27" s="146">
        <f>COUNTIFS(H3:H22, "No",G3:G22, "Yes" )</f>
        <v>1</v>
      </c>
      <c r="H27" s="146">
        <f>COUNTIFS(H3:H22, "Yes",G3:G22, "No" )</f>
        <v>14</v>
      </c>
      <c r="I27" s="135"/>
      <c r="J27" s="164"/>
      <c r="K27" s="135"/>
      <c r="L27" s="135"/>
      <c r="M27" s="135"/>
      <c r="N27" s="135"/>
      <c r="O27" s="135"/>
      <c r="P27" s="135"/>
      <c r="Q27" s="135"/>
      <c r="R27" s="135"/>
    </row>
    <row r="28" spans="1:18" ht="30">
      <c r="A28" s="134"/>
      <c r="F28" s="135"/>
      <c r="G28" s="149" t="s">
        <v>623</v>
      </c>
      <c r="H28" s="149" t="s">
        <v>622</v>
      </c>
      <c r="I28" s="135"/>
      <c r="J28" s="164"/>
      <c r="K28" s="135"/>
      <c r="L28" s="135"/>
      <c r="M28" s="135"/>
      <c r="N28" s="135"/>
      <c r="O28" s="135"/>
      <c r="P28" s="135"/>
      <c r="Q28" s="135"/>
      <c r="R28" s="135"/>
    </row>
    <row r="29" spans="1:18">
      <c r="A29" s="134"/>
      <c r="F29" s="135"/>
      <c r="G29" s="135"/>
      <c r="H29" s="135"/>
      <c r="I29" s="135"/>
      <c r="J29" s="164"/>
      <c r="K29" s="135"/>
      <c r="L29" s="135"/>
      <c r="M29" s="135"/>
      <c r="N29" s="135"/>
      <c r="O29" s="135"/>
      <c r="P29" s="135"/>
      <c r="Q29" s="135"/>
      <c r="R29" s="135"/>
    </row>
    <row r="30" spans="1:18">
      <c r="A30" s="134"/>
      <c r="H30" s="134"/>
      <c r="L30" s="134"/>
      <c r="M30" s="134"/>
    </row>
    <row r="31" spans="1:18">
      <c r="A31" s="134"/>
      <c r="H31" s="134"/>
      <c r="L31" s="134"/>
      <c r="M31" s="134"/>
    </row>
    <row r="32" spans="1:18">
      <c r="H32" s="134"/>
      <c r="L32" s="134"/>
      <c r="M32" s="134"/>
    </row>
  </sheetData>
  <autoFilter ref="A2:R21" xr:uid="{B98E7707-9A8D-FF40-B0BD-9B5822AAE70E}"/>
  <phoneticPr fontId="2"/>
  <hyperlinks>
    <hyperlink ref="F11" r:id="rId1" xr:uid="{6E7B0459-7C61-FA41-8DF5-FBB32F949C9A}"/>
    <hyperlink ref="F4" r:id="rId2" xr:uid="{3C980ACC-D37C-CC44-8C99-C8D1D540A60B}"/>
    <hyperlink ref="F3" r:id="rId3" xr:uid="{47561EA1-41F7-5F41-A6FE-DA55954A0E11}"/>
    <hyperlink ref="F18" r:id="rId4" xr:uid="{B2109AAD-AC8D-C046-BA1E-B596DA77A969}"/>
    <hyperlink ref="F9" r:id="rId5" xr:uid="{47FAFCE6-BD0F-AB42-B917-3463B0283501}"/>
    <hyperlink ref="F7" r:id="rId6" xr:uid="{B69ACB98-2586-E945-A009-6B3EF736B77A}"/>
    <hyperlink ref="F15" r:id="rId7" xr:uid="{5FE6A15E-E218-D445-9EA5-3EFA06736AF9}"/>
    <hyperlink ref="F19" r:id="rId8" xr:uid="{827E6CEA-BBD9-AC4D-9BAC-875FB07E8AF1}"/>
    <hyperlink ref="F6" r:id="rId9" xr:uid="{703D891D-0AD1-A54D-B943-9E17ACC96202}"/>
    <hyperlink ref="F17" r:id="rId10" xr:uid="{55B7029E-C15D-7F4F-BC81-2C965A161FBC}"/>
    <hyperlink ref="F13" r:id="rId11" xr:uid="{DA09FEF9-0AD0-A14D-9806-F6A17B324963}"/>
    <hyperlink ref="F20" r:id="rId12" xr:uid="{E1D59AC4-FCD3-F24A-B813-1B6619F86FBA}"/>
    <hyperlink ref="F10" r:id="rId13" xr:uid="{95264895-6ACF-1440-920E-F3664A3A5FDD}"/>
    <hyperlink ref="F8" r:id="rId14" xr:uid="{3B5FD2D7-C21B-2049-8BB8-AB4C2674F04C}"/>
    <hyperlink ref="F12" r:id="rId15" xr:uid="{97516CBF-8B8E-1348-A40C-731C1738C78F}"/>
    <hyperlink ref="F16" r:id="rId16" xr:uid="{2309D952-F02A-4A42-9455-B3E608EB529A}"/>
    <hyperlink ref="F5" r:id="rId17" xr:uid="{4C1E6A55-EBCF-7546-ACBF-D6FA9376DB53}"/>
    <hyperlink ref="F21" r:id="rId18" xr:uid="{9D8A59CF-88DC-134C-84FF-66017E333E1C}"/>
  </hyperlink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4D342-57BE-EA4C-A237-FF5483C1DE60}">
  <sheetPr>
    <tabColor rgb="FF00B0F0"/>
  </sheetPr>
  <dimension ref="A1:I209"/>
  <sheetViews>
    <sheetView zoomScale="228" workbookViewId="0">
      <pane ySplit="1" topLeftCell="A2" activePane="bottomLeft" state="frozen"/>
      <selection pane="bottomLeft" activeCell="I37" sqref="I37"/>
    </sheetView>
  </sheetViews>
  <sheetFormatPr baseColWidth="10" defaultRowHeight="14"/>
  <cols>
    <col min="1" max="1" width="41.42578125" style="21" customWidth="1"/>
    <col min="2" max="3" width="10.7109375" style="21"/>
    <col min="4" max="4" width="13.42578125" style="21" customWidth="1"/>
    <col min="5" max="5" width="9" style="20" customWidth="1"/>
    <col min="6" max="6" width="9.5703125" style="21" customWidth="1"/>
    <col min="7" max="7" width="8.5703125" style="89" customWidth="1"/>
    <col min="8" max="16384" width="10.7109375" style="21"/>
  </cols>
  <sheetData>
    <row r="1" spans="1:9" ht="59" customHeight="1">
      <c r="A1" s="11" t="s">
        <v>219</v>
      </c>
      <c r="B1" s="55" t="s">
        <v>286</v>
      </c>
      <c r="C1" s="90" t="s">
        <v>695</v>
      </c>
      <c r="D1" s="55" t="s">
        <v>285</v>
      </c>
      <c r="E1" s="56" t="s">
        <v>681</v>
      </c>
      <c r="F1" s="56" t="s">
        <v>686</v>
      </c>
      <c r="G1" s="58" t="s">
        <v>284</v>
      </c>
      <c r="H1" s="55" t="s">
        <v>705</v>
      </c>
      <c r="I1" s="55" t="s">
        <v>744</v>
      </c>
    </row>
    <row r="2" spans="1:9" ht="18.25" customHeight="1">
      <c r="A2" s="92" t="s">
        <v>361</v>
      </c>
      <c r="B2" s="93" t="s">
        <v>100</v>
      </c>
      <c r="C2" s="94">
        <v>1389</v>
      </c>
      <c r="D2" s="93" t="s">
        <v>330</v>
      </c>
      <c r="E2" s="95">
        <v>8411</v>
      </c>
      <c r="F2" s="96"/>
      <c r="G2" s="97">
        <v>2017</v>
      </c>
      <c r="H2" s="93" t="s">
        <v>336</v>
      </c>
      <c r="I2" s="93" t="s">
        <v>659</v>
      </c>
    </row>
    <row r="3" spans="1:9" ht="18.25" customHeight="1">
      <c r="A3" s="22"/>
      <c r="B3" s="22"/>
      <c r="C3" s="22"/>
      <c r="D3" s="22" t="s">
        <v>347</v>
      </c>
      <c r="E3" s="86">
        <v>51444</v>
      </c>
      <c r="G3" s="27">
        <v>2017</v>
      </c>
      <c r="H3" s="22" t="s">
        <v>338</v>
      </c>
      <c r="I3" s="22" t="s">
        <v>659</v>
      </c>
    </row>
    <row r="4" spans="1:9" ht="18.25" customHeight="1">
      <c r="A4" s="22"/>
      <c r="B4" s="22"/>
      <c r="C4" s="22"/>
      <c r="D4" s="22" t="s">
        <v>347</v>
      </c>
      <c r="E4" s="86">
        <v>20695</v>
      </c>
      <c r="G4" s="27">
        <v>2016</v>
      </c>
      <c r="H4" s="22" t="s">
        <v>338</v>
      </c>
      <c r="I4" s="22" t="s">
        <v>659</v>
      </c>
    </row>
    <row r="5" spans="1:9" ht="18.25" customHeight="1">
      <c r="A5" s="22"/>
      <c r="B5" s="22"/>
      <c r="C5" s="22"/>
      <c r="D5" s="22" t="s">
        <v>346</v>
      </c>
      <c r="E5" s="86">
        <v>4317</v>
      </c>
      <c r="G5" s="27">
        <v>2016</v>
      </c>
      <c r="H5" s="22" t="s">
        <v>336</v>
      </c>
      <c r="I5" s="22" t="s">
        <v>659</v>
      </c>
    </row>
    <row r="6" spans="1:9" ht="18.25" customHeight="1">
      <c r="A6" s="22"/>
      <c r="B6" s="22"/>
      <c r="C6" s="22"/>
      <c r="D6" s="22" t="s">
        <v>345</v>
      </c>
      <c r="E6" s="86">
        <v>49880</v>
      </c>
      <c r="G6" s="27">
        <v>2016</v>
      </c>
      <c r="H6" s="22" t="s">
        <v>336</v>
      </c>
      <c r="I6" s="22" t="s">
        <v>659</v>
      </c>
    </row>
    <row r="7" spans="1:9" ht="18.25" customHeight="1">
      <c r="A7" s="22"/>
      <c r="B7" s="22"/>
      <c r="C7" s="22"/>
      <c r="D7" s="22" t="s">
        <v>282</v>
      </c>
      <c r="E7" s="86">
        <v>31307</v>
      </c>
      <c r="G7" s="27">
        <v>2016</v>
      </c>
      <c r="H7" s="22" t="s">
        <v>336</v>
      </c>
      <c r="I7" s="22" t="s">
        <v>659</v>
      </c>
    </row>
    <row r="8" spans="1:9" ht="18.25" customHeight="1">
      <c r="A8" s="22"/>
      <c r="B8" s="22"/>
      <c r="C8" s="22"/>
      <c r="D8" s="22" t="s">
        <v>342</v>
      </c>
      <c r="E8" s="86">
        <v>12500</v>
      </c>
      <c r="G8" s="27">
        <v>2015</v>
      </c>
      <c r="H8" s="22" t="s">
        <v>338</v>
      </c>
      <c r="I8" s="22" t="s">
        <v>659</v>
      </c>
    </row>
    <row r="9" spans="1:9" ht="18.25" customHeight="1">
      <c r="A9" s="22"/>
      <c r="B9" s="22"/>
      <c r="C9" s="22"/>
      <c r="D9" s="22" t="s">
        <v>341</v>
      </c>
      <c r="E9" s="86">
        <v>34648</v>
      </c>
      <c r="G9" s="27">
        <v>2015</v>
      </c>
      <c r="H9" s="22" t="s">
        <v>338</v>
      </c>
      <c r="I9" s="22" t="s">
        <v>659</v>
      </c>
    </row>
    <row r="10" spans="1:9" ht="18.25" customHeight="1">
      <c r="A10" s="22"/>
      <c r="B10" s="22"/>
      <c r="C10" s="22"/>
      <c r="D10" s="22" t="s">
        <v>340</v>
      </c>
      <c r="E10" s="86">
        <v>6485</v>
      </c>
      <c r="G10" s="27">
        <v>2015</v>
      </c>
      <c r="H10" s="22" t="s">
        <v>336</v>
      </c>
      <c r="I10" s="22" t="s">
        <v>659</v>
      </c>
    </row>
    <row r="11" spans="1:9" ht="18.25" customHeight="1">
      <c r="A11" s="22"/>
      <c r="B11" s="22"/>
      <c r="C11" s="22"/>
      <c r="D11" s="22" t="s">
        <v>339</v>
      </c>
      <c r="E11" s="86">
        <v>11201</v>
      </c>
      <c r="G11" s="27">
        <v>2015</v>
      </c>
      <c r="H11" s="22" t="s">
        <v>338</v>
      </c>
      <c r="I11" s="22" t="s">
        <v>659</v>
      </c>
    </row>
    <row r="12" spans="1:9" ht="18.25" customHeight="1" thickBot="1">
      <c r="A12" s="100" t="s">
        <v>278</v>
      </c>
      <c r="B12" s="100"/>
      <c r="C12" s="100"/>
      <c r="D12" s="100"/>
      <c r="E12" s="103"/>
      <c r="F12" s="48">
        <f>SUM(E2:E11)</f>
        <v>230888</v>
      </c>
      <c r="G12" s="101"/>
      <c r="H12" s="100"/>
      <c r="I12" s="100"/>
    </row>
    <row r="13" spans="1:9" ht="18.25" customHeight="1" thickTop="1">
      <c r="A13" s="23"/>
      <c r="B13" s="22"/>
      <c r="C13" s="22"/>
      <c r="D13" s="22"/>
      <c r="E13" s="86"/>
      <c r="G13" s="27"/>
      <c r="H13" s="22"/>
      <c r="I13" s="22"/>
    </row>
    <row r="14" spans="1:9" ht="18.25" customHeight="1">
      <c r="A14" s="92" t="s">
        <v>360</v>
      </c>
      <c r="B14" s="93" t="s">
        <v>100</v>
      </c>
      <c r="C14" s="94">
        <v>1395</v>
      </c>
      <c r="D14" s="93" t="s">
        <v>330</v>
      </c>
      <c r="E14" s="95">
        <v>57267</v>
      </c>
      <c r="F14" s="96"/>
      <c r="G14" s="97">
        <v>2017</v>
      </c>
      <c r="H14" s="93" t="s">
        <v>336</v>
      </c>
      <c r="I14" s="93" t="s">
        <v>659</v>
      </c>
    </row>
    <row r="15" spans="1:9" ht="18.25" customHeight="1">
      <c r="A15" s="22"/>
      <c r="B15" s="22"/>
      <c r="C15" s="22"/>
      <c r="D15" s="22" t="s">
        <v>347</v>
      </c>
      <c r="E15" s="86">
        <v>10477</v>
      </c>
      <c r="G15" s="27">
        <v>2017</v>
      </c>
      <c r="H15" s="22" t="s">
        <v>336</v>
      </c>
      <c r="I15" s="22" t="s">
        <v>659</v>
      </c>
    </row>
    <row r="16" spans="1:9" ht="18.25" customHeight="1">
      <c r="A16" s="22"/>
      <c r="B16" s="22"/>
      <c r="C16" s="22"/>
      <c r="D16" s="22" t="s">
        <v>347</v>
      </c>
      <c r="E16" s="86">
        <v>2282</v>
      </c>
      <c r="G16" s="27">
        <v>2016</v>
      </c>
      <c r="H16" s="22" t="s">
        <v>336</v>
      </c>
      <c r="I16" s="22" t="s">
        <v>659</v>
      </c>
    </row>
    <row r="17" spans="1:9" ht="18.25" customHeight="1">
      <c r="A17" s="22"/>
      <c r="B17" s="22"/>
      <c r="C17" s="22"/>
      <c r="D17" s="22" t="s">
        <v>347</v>
      </c>
      <c r="E17" s="86">
        <v>145</v>
      </c>
      <c r="G17" s="27">
        <v>2016</v>
      </c>
      <c r="H17" s="22" t="s">
        <v>336</v>
      </c>
      <c r="I17" s="22" t="s">
        <v>659</v>
      </c>
    </row>
    <row r="18" spans="1:9" ht="18.25" customHeight="1">
      <c r="A18" s="22"/>
      <c r="B18" s="22"/>
      <c r="C18" s="22"/>
      <c r="D18" s="22" t="s">
        <v>346</v>
      </c>
      <c r="E18" s="86">
        <v>811</v>
      </c>
      <c r="G18" s="27">
        <v>2016</v>
      </c>
      <c r="H18" s="22" t="s">
        <v>336</v>
      </c>
      <c r="I18" s="22" t="s">
        <v>659</v>
      </c>
    </row>
    <row r="19" spans="1:9" ht="18.25" customHeight="1">
      <c r="A19" s="22"/>
      <c r="B19" s="22"/>
      <c r="C19" s="22"/>
      <c r="D19" s="22" t="s">
        <v>345</v>
      </c>
      <c r="E19" s="86">
        <v>9312</v>
      </c>
      <c r="G19" s="27">
        <v>2016</v>
      </c>
      <c r="H19" s="22" t="s">
        <v>336</v>
      </c>
      <c r="I19" s="22" t="s">
        <v>659</v>
      </c>
    </row>
    <row r="20" spans="1:9" ht="18.25" customHeight="1">
      <c r="A20" s="22"/>
      <c r="B20" s="22"/>
      <c r="C20" s="22"/>
      <c r="D20" s="22" t="s">
        <v>282</v>
      </c>
      <c r="E20" s="86">
        <v>71520</v>
      </c>
      <c r="G20" s="27">
        <v>2016</v>
      </c>
      <c r="H20" s="22" t="s">
        <v>336</v>
      </c>
      <c r="I20" s="22" t="s">
        <v>659</v>
      </c>
    </row>
    <row r="21" spans="1:9" ht="18.25" customHeight="1">
      <c r="A21" s="22"/>
      <c r="B21" s="22"/>
      <c r="C21" s="22"/>
      <c r="D21" s="22" t="s">
        <v>344</v>
      </c>
      <c r="E21" s="86">
        <v>3963</v>
      </c>
      <c r="G21" s="27">
        <v>2016</v>
      </c>
      <c r="H21" s="22" t="s">
        <v>336</v>
      </c>
      <c r="I21" s="22" t="s">
        <v>659</v>
      </c>
    </row>
    <row r="22" spans="1:9" ht="18.25" customHeight="1">
      <c r="A22" s="22"/>
      <c r="B22" s="22"/>
      <c r="C22" s="22"/>
      <c r="D22" s="22" t="s">
        <v>343</v>
      </c>
      <c r="E22" s="86">
        <v>6486</v>
      </c>
      <c r="G22" s="27">
        <v>2016</v>
      </c>
      <c r="H22" s="22" t="s">
        <v>338</v>
      </c>
      <c r="I22" s="22" t="s">
        <v>659</v>
      </c>
    </row>
    <row r="23" spans="1:9" ht="18.25" customHeight="1">
      <c r="A23" s="22"/>
      <c r="B23" s="22"/>
      <c r="C23" s="22"/>
      <c r="D23" s="22" t="s">
        <v>342</v>
      </c>
      <c r="E23" s="86">
        <v>12500</v>
      </c>
      <c r="G23" s="27">
        <v>2015</v>
      </c>
      <c r="H23" s="22" t="s">
        <v>338</v>
      </c>
      <c r="I23" s="22" t="s">
        <v>659</v>
      </c>
    </row>
    <row r="24" spans="1:9" ht="18.25" customHeight="1">
      <c r="A24" s="22"/>
      <c r="B24" s="22"/>
      <c r="C24" s="22"/>
      <c r="D24" s="22" t="s">
        <v>341</v>
      </c>
      <c r="E24" s="86">
        <v>25877</v>
      </c>
      <c r="G24" s="27">
        <v>2015</v>
      </c>
      <c r="H24" s="22" t="s">
        <v>338</v>
      </c>
      <c r="I24" s="22" t="s">
        <v>659</v>
      </c>
    </row>
    <row r="25" spans="1:9" ht="18.25" customHeight="1">
      <c r="A25" s="22"/>
      <c r="B25" s="22"/>
      <c r="C25" s="22"/>
      <c r="D25" s="22" t="s">
        <v>341</v>
      </c>
      <c r="E25" s="86">
        <v>8679</v>
      </c>
      <c r="G25" s="27">
        <v>2015</v>
      </c>
      <c r="H25" s="22" t="s">
        <v>338</v>
      </c>
      <c r="I25" s="22" t="s">
        <v>659</v>
      </c>
    </row>
    <row r="26" spans="1:9" ht="18.25" customHeight="1">
      <c r="A26" s="22"/>
      <c r="B26" s="22"/>
      <c r="C26" s="22"/>
      <c r="D26" s="22" t="s">
        <v>340</v>
      </c>
      <c r="E26" s="86">
        <v>6462</v>
      </c>
      <c r="G26" s="27">
        <v>2015</v>
      </c>
      <c r="H26" s="22" t="s">
        <v>336</v>
      </c>
      <c r="I26" s="22" t="s">
        <v>659</v>
      </c>
    </row>
    <row r="27" spans="1:9" ht="18.25" customHeight="1">
      <c r="A27" s="22"/>
      <c r="B27" s="22"/>
      <c r="C27" s="22"/>
      <c r="D27" s="22" t="s">
        <v>339</v>
      </c>
      <c r="E27" s="86">
        <v>11027</v>
      </c>
      <c r="G27" s="27">
        <v>2015</v>
      </c>
      <c r="H27" s="22" t="s">
        <v>338</v>
      </c>
      <c r="I27" s="22" t="s">
        <v>659</v>
      </c>
    </row>
    <row r="28" spans="1:9" ht="18.25" customHeight="1">
      <c r="A28" s="22"/>
      <c r="B28" s="22"/>
      <c r="C28" s="22"/>
      <c r="D28" s="22" t="s">
        <v>337</v>
      </c>
      <c r="E28" s="86">
        <v>64639</v>
      </c>
      <c r="G28" s="27">
        <v>2015</v>
      </c>
      <c r="H28" s="22" t="s">
        <v>336</v>
      </c>
      <c r="I28" s="22" t="s">
        <v>659</v>
      </c>
    </row>
    <row r="29" spans="1:9" ht="18.25" customHeight="1">
      <c r="A29" s="22"/>
      <c r="B29" s="22"/>
      <c r="C29" s="22"/>
      <c r="D29" s="22" t="s">
        <v>233</v>
      </c>
      <c r="E29" s="86">
        <v>64581</v>
      </c>
      <c r="G29" s="27">
        <v>2015</v>
      </c>
      <c r="H29" s="22" t="s">
        <v>336</v>
      </c>
      <c r="I29" s="22" t="s">
        <v>659</v>
      </c>
    </row>
    <row r="30" spans="1:9" ht="18.25" customHeight="1" thickBot="1">
      <c r="A30" s="100" t="s">
        <v>278</v>
      </c>
      <c r="B30" s="100"/>
      <c r="C30" s="100"/>
      <c r="D30" s="100"/>
      <c r="E30" s="103"/>
      <c r="F30" s="48">
        <f>SUM(E14:E29)</f>
        <v>356028</v>
      </c>
      <c r="G30" s="101"/>
      <c r="H30" s="100"/>
      <c r="I30" s="100"/>
    </row>
    <row r="31" spans="1:9" ht="18.25" customHeight="1" thickTop="1">
      <c r="A31" s="22"/>
      <c r="B31" s="22"/>
      <c r="C31" s="22"/>
      <c r="D31" s="22"/>
      <c r="E31" s="86"/>
      <c r="F31" s="19"/>
      <c r="G31" s="27"/>
      <c r="H31" s="22"/>
      <c r="I31" s="22"/>
    </row>
    <row r="32" spans="1:9" ht="18.25" customHeight="1">
      <c r="A32" s="92" t="s">
        <v>359</v>
      </c>
      <c r="B32" s="93" t="s">
        <v>100</v>
      </c>
      <c r="C32" s="94">
        <v>1392</v>
      </c>
      <c r="D32" s="93" t="s">
        <v>347</v>
      </c>
      <c r="E32" s="95">
        <v>37087</v>
      </c>
      <c r="F32" s="96"/>
      <c r="G32" s="97">
        <v>2017</v>
      </c>
      <c r="H32" s="93" t="s">
        <v>336</v>
      </c>
      <c r="I32" s="93" t="s">
        <v>659</v>
      </c>
    </row>
    <row r="33" spans="1:9" ht="18.25" customHeight="1">
      <c r="A33" s="22"/>
      <c r="B33" s="22"/>
      <c r="C33" s="22"/>
      <c r="D33" s="22" t="s">
        <v>347</v>
      </c>
      <c r="E33" s="86">
        <v>6041</v>
      </c>
      <c r="G33" s="27">
        <v>2016</v>
      </c>
      <c r="H33" s="22" t="s">
        <v>336</v>
      </c>
      <c r="I33" s="22" t="s">
        <v>659</v>
      </c>
    </row>
    <row r="34" spans="1:9" ht="18.25" customHeight="1">
      <c r="A34" s="22"/>
      <c r="B34" s="22"/>
      <c r="C34" s="22"/>
      <c r="D34" s="22" t="s">
        <v>346</v>
      </c>
      <c r="E34" s="86">
        <v>1327</v>
      </c>
      <c r="G34" s="27">
        <v>2016</v>
      </c>
      <c r="H34" s="22" t="s">
        <v>336</v>
      </c>
      <c r="I34" s="22" t="s">
        <v>659</v>
      </c>
    </row>
    <row r="35" spans="1:9" ht="18.25" customHeight="1">
      <c r="A35" s="22"/>
      <c r="B35" s="22"/>
      <c r="C35" s="22"/>
      <c r="D35" s="22" t="s">
        <v>345</v>
      </c>
      <c r="E35" s="86">
        <v>15239</v>
      </c>
      <c r="G35" s="27">
        <v>2016</v>
      </c>
      <c r="H35" s="22" t="s">
        <v>336</v>
      </c>
      <c r="I35" s="22" t="s">
        <v>659</v>
      </c>
    </row>
    <row r="36" spans="1:9" ht="18.25" customHeight="1">
      <c r="A36" s="22"/>
      <c r="B36" s="22"/>
      <c r="C36" s="22"/>
      <c r="D36" s="22" t="s">
        <v>282</v>
      </c>
      <c r="E36" s="86">
        <v>9564</v>
      </c>
      <c r="G36" s="27">
        <v>2016</v>
      </c>
      <c r="H36" s="22" t="s">
        <v>336</v>
      </c>
      <c r="I36" s="22" t="s">
        <v>659</v>
      </c>
    </row>
    <row r="37" spans="1:9" ht="18.25" customHeight="1">
      <c r="A37" s="22"/>
      <c r="B37" s="22"/>
      <c r="C37" s="22"/>
      <c r="D37" s="22" t="s">
        <v>344</v>
      </c>
      <c r="E37" s="86">
        <v>46358</v>
      </c>
      <c r="G37" s="27">
        <v>2016</v>
      </c>
      <c r="H37" s="22" t="s">
        <v>336</v>
      </c>
      <c r="I37" s="22" t="s">
        <v>659</v>
      </c>
    </row>
    <row r="38" spans="1:9" ht="18.25" customHeight="1">
      <c r="A38" s="22"/>
      <c r="B38" s="22"/>
      <c r="C38" s="22"/>
      <c r="D38" s="22" t="s">
        <v>343</v>
      </c>
      <c r="E38" s="86">
        <v>1982</v>
      </c>
      <c r="G38" s="27">
        <v>2016</v>
      </c>
      <c r="H38" s="22" t="s">
        <v>338</v>
      </c>
      <c r="I38" s="22" t="s">
        <v>659</v>
      </c>
    </row>
    <row r="39" spans="1:9" ht="18.25" customHeight="1">
      <c r="A39" s="22"/>
      <c r="B39" s="22"/>
      <c r="C39" s="22"/>
      <c r="D39" s="22" t="s">
        <v>342</v>
      </c>
      <c r="E39" s="86">
        <v>3265</v>
      </c>
      <c r="G39" s="27">
        <v>2015</v>
      </c>
      <c r="H39" s="22" t="s">
        <v>338</v>
      </c>
      <c r="I39" s="22" t="s">
        <v>659</v>
      </c>
    </row>
    <row r="40" spans="1:9" ht="18.25" customHeight="1">
      <c r="A40" s="22"/>
      <c r="B40" s="22"/>
      <c r="C40" s="22"/>
      <c r="D40" s="22" t="s">
        <v>341</v>
      </c>
      <c r="E40" s="86">
        <v>7781</v>
      </c>
      <c r="G40" s="27">
        <v>2015</v>
      </c>
      <c r="H40" s="22" t="s">
        <v>338</v>
      </c>
      <c r="I40" s="22" t="s">
        <v>659</v>
      </c>
    </row>
    <row r="41" spans="1:9" ht="18.25" customHeight="1">
      <c r="A41" s="22"/>
      <c r="B41" s="22"/>
      <c r="C41" s="22"/>
      <c r="D41" s="22" t="s">
        <v>341</v>
      </c>
      <c r="E41" s="86">
        <v>8679</v>
      </c>
      <c r="G41" s="27">
        <v>2015</v>
      </c>
      <c r="H41" s="22" t="s">
        <v>338</v>
      </c>
      <c r="I41" s="22" t="s">
        <v>659</v>
      </c>
    </row>
    <row r="42" spans="1:9" ht="18.25" customHeight="1">
      <c r="A42" s="22"/>
      <c r="B42" s="22"/>
      <c r="C42" s="22"/>
      <c r="D42" s="22" t="s">
        <v>340</v>
      </c>
      <c r="E42" s="86">
        <v>1943</v>
      </c>
      <c r="G42" s="27">
        <v>2015</v>
      </c>
      <c r="H42" s="22" t="s">
        <v>336</v>
      </c>
      <c r="I42" s="22" t="s">
        <v>659</v>
      </c>
    </row>
    <row r="43" spans="1:9" ht="18.25" customHeight="1">
      <c r="A43" s="22"/>
      <c r="B43" s="22"/>
      <c r="C43" s="22"/>
      <c r="D43" s="22" t="s">
        <v>339</v>
      </c>
      <c r="E43" s="86">
        <v>3392</v>
      </c>
      <c r="G43" s="27">
        <v>2015</v>
      </c>
      <c r="H43" s="22" t="s">
        <v>338</v>
      </c>
      <c r="I43" s="22" t="s">
        <v>659</v>
      </c>
    </row>
    <row r="44" spans="1:9" ht="18.25" customHeight="1">
      <c r="A44" s="22"/>
      <c r="B44" s="22"/>
      <c r="C44" s="22"/>
      <c r="D44" s="22" t="s">
        <v>337</v>
      </c>
      <c r="E44" s="86">
        <v>20013</v>
      </c>
      <c r="G44" s="27">
        <v>2015</v>
      </c>
      <c r="H44" s="22" t="s">
        <v>336</v>
      </c>
      <c r="I44" s="22" t="s">
        <v>659</v>
      </c>
    </row>
    <row r="45" spans="1:9" ht="18.25" customHeight="1">
      <c r="A45" s="22"/>
      <c r="B45" s="22"/>
      <c r="C45" s="22"/>
      <c r="D45" s="22" t="s">
        <v>233</v>
      </c>
      <c r="E45" s="86">
        <v>19995</v>
      </c>
      <c r="G45" s="27">
        <v>2015</v>
      </c>
      <c r="H45" s="22" t="s">
        <v>336</v>
      </c>
      <c r="I45" s="22" t="s">
        <v>659</v>
      </c>
    </row>
    <row r="46" spans="1:9" ht="18.25" customHeight="1" thickBot="1">
      <c r="A46" s="100" t="s">
        <v>278</v>
      </c>
      <c r="B46" s="100"/>
      <c r="C46" s="100"/>
      <c r="D46" s="100"/>
      <c r="E46" s="103"/>
      <c r="F46" s="48">
        <f>SUM(E32:E45)</f>
        <v>182666</v>
      </c>
      <c r="G46" s="101"/>
      <c r="H46" s="100"/>
      <c r="I46" s="100"/>
    </row>
    <row r="47" spans="1:9" ht="18.25" customHeight="1" thickTop="1">
      <c r="A47" s="23"/>
      <c r="B47" s="22"/>
      <c r="C47" s="22"/>
      <c r="D47" s="22"/>
      <c r="E47" s="86"/>
      <c r="G47" s="27"/>
      <c r="H47" s="22"/>
      <c r="I47" s="22"/>
    </row>
    <row r="48" spans="1:9" ht="18.25" customHeight="1">
      <c r="A48" s="92" t="s">
        <v>358</v>
      </c>
      <c r="B48" s="93" t="s">
        <v>100</v>
      </c>
      <c r="C48" s="94">
        <v>1390</v>
      </c>
      <c r="D48" s="93" t="s">
        <v>330</v>
      </c>
      <c r="E48" s="95">
        <v>19184</v>
      </c>
      <c r="F48" s="96"/>
      <c r="G48" s="97">
        <v>2017</v>
      </c>
      <c r="H48" s="93" t="s">
        <v>336</v>
      </c>
      <c r="I48" s="93" t="s">
        <v>659</v>
      </c>
    </row>
    <row r="49" spans="1:9" ht="18.25" customHeight="1">
      <c r="A49" s="23"/>
      <c r="B49" s="22"/>
      <c r="C49" s="88"/>
      <c r="D49" s="22" t="s">
        <v>811</v>
      </c>
      <c r="E49" s="86">
        <v>1271</v>
      </c>
      <c r="G49" s="27">
        <v>2017</v>
      </c>
      <c r="H49" s="93" t="s">
        <v>336</v>
      </c>
      <c r="I49" s="93" t="s">
        <v>659</v>
      </c>
    </row>
    <row r="50" spans="1:9" ht="18.25" customHeight="1">
      <c r="A50" s="22"/>
      <c r="B50" s="22"/>
      <c r="C50" s="22"/>
      <c r="D50" s="22" t="s">
        <v>347</v>
      </c>
      <c r="E50" s="86">
        <v>4135</v>
      </c>
      <c r="G50" s="27">
        <v>2017</v>
      </c>
      <c r="H50" s="22" t="s">
        <v>338</v>
      </c>
      <c r="I50" s="22" t="s">
        <v>659</v>
      </c>
    </row>
    <row r="51" spans="1:9" ht="18.25" customHeight="1">
      <c r="A51" s="22"/>
      <c r="B51" s="22"/>
      <c r="C51" s="22"/>
      <c r="D51" s="22" t="s">
        <v>347</v>
      </c>
      <c r="E51" s="86">
        <v>13872</v>
      </c>
      <c r="G51" s="27">
        <v>2016</v>
      </c>
      <c r="H51" s="22" t="s">
        <v>338</v>
      </c>
      <c r="I51" s="22" t="s">
        <v>659</v>
      </c>
    </row>
    <row r="52" spans="1:9" ht="18.25" customHeight="1">
      <c r="A52" s="22"/>
      <c r="B52" s="22"/>
      <c r="C52" s="22"/>
      <c r="D52" s="22" t="s">
        <v>354</v>
      </c>
      <c r="E52" s="86">
        <v>3542</v>
      </c>
      <c r="G52" s="27">
        <v>2016</v>
      </c>
      <c r="H52" s="22" t="s">
        <v>336</v>
      </c>
      <c r="I52" s="22" t="s">
        <v>659</v>
      </c>
    </row>
    <row r="53" spans="1:9" ht="18.25" customHeight="1">
      <c r="A53" s="22"/>
      <c r="B53" s="22"/>
      <c r="C53" s="22"/>
      <c r="D53" s="22" t="s">
        <v>345</v>
      </c>
      <c r="E53" s="86">
        <v>40682</v>
      </c>
      <c r="G53" s="27">
        <v>2016</v>
      </c>
      <c r="H53" s="22" t="s">
        <v>336</v>
      </c>
      <c r="I53" s="22" t="s">
        <v>659</v>
      </c>
    </row>
    <row r="54" spans="1:9" ht="18.25" customHeight="1">
      <c r="A54" s="22"/>
      <c r="B54" s="22"/>
      <c r="C54" s="22"/>
      <c r="D54" s="22" t="s">
        <v>282</v>
      </c>
      <c r="E54" s="86">
        <v>33149</v>
      </c>
      <c r="G54" s="27">
        <v>2016</v>
      </c>
      <c r="H54" s="22" t="s">
        <v>336</v>
      </c>
      <c r="I54" s="22" t="s">
        <v>659</v>
      </c>
    </row>
    <row r="55" spans="1:9" ht="18.25" customHeight="1">
      <c r="A55" s="22"/>
      <c r="B55" s="22"/>
      <c r="C55" s="22"/>
      <c r="D55" s="22" t="s">
        <v>344</v>
      </c>
      <c r="E55" s="86">
        <v>1837</v>
      </c>
      <c r="G55" s="27">
        <v>2016</v>
      </c>
      <c r="H55" s="22" t="s">
        <v>338</v>
      </c>
      <c r="I55" s="22" t="s">
        <v>659</v>
      </c>
    </row>
    <row r="56" spans="1:9" ht="18.25" customHeight="1">
      <c r="A56" s="22"/>
      <c r="B56" s="22"/>
      <c r="C56" s="22"/>
      <c r="D56" s="22" t="s">
        <v>343</v>
      </c>
      <c r="E56" s="86">
        <v>3007</v>
      </c>
      <c r="G56" s="27">
        <v>2016</v>
      </c>
      <c r="H56" s="22" t="s">
        <v>338</v>
      </c>
      <c r="I56" s="22" t="s">
        <v>659</v>
      </c>
    </row>
    <row r="57" spans="1:9" ht="18.25" customHeight="1">
      <c r="A57" s="22"/>
      <c r="B57" s="22"/>
      <c r="C57" s="22"/>
      <c r="D57" s="22" t="s">
        <v>342</v>
      </c>
      <c r="E57" s="86">
        <v>6557</v>
      </c>
      <c r="G57" s="27">
        <v>2015</v>
      </c>
      <c r="H57" s="22" t="s">
        <v>338</v>
      </c>
      <c r="I57" s="22" t="s">
        <v>659</v>
      </c>
    </row>
    <row r="58" spans="1:9" ht="18.25" customHeight="1">
      <c r="A58" s="22"/>
      <c r="B58" s="22"/>
      <c r="C58" s="22"/>
      <c r="D58" s="22" t="s">
        <v>341</v>
      </c>
      <c r="E58" s="86">
        <v>13933</v>
      </c>
      <c r="G58" s="27">
        <v>2015</v>
      </c>
      <c r="H58" s="22" t="s">
        <v>338</v>
      </c>
      <c r="I58" s="22" t="s">
        <v>659</v>
      </c>
    </row>
    <row r="59" spans="1:9" ht="18.25" customHeight="1">
      <c r="A59" s="22"/>
      <c r="B59" s="22"/>
      <c r="C59" s="22"/>
      <c r="D59" s="22" t="s">
        <v>341</v>
      </c>
      <c r="E59" s="86">
        <v>8679</v>
      </c>
      <c r="G59" s="27">
        <v>2015</v>
      </c>
      <c r="H59" s="22" t="s">
        <v>338</v>
      </c>
      <c r="I59" s="22" t="s">
        <v>659</v>
      </c>
    </row>
    <row r="60" spans="1:9" ht="18.25" customHeight="1">
      <c r="A60" s="22"/>
      <c r="B60" s="22"/>
      <c r="C60" s="22"/>
      <c r="D60" s="22" t="s">
        <v>340</v>
      </c>
      <c r="E60" s="86">
        <v>2933</v>
      </c>
      <c r="G60" s="27">
        <v>2015</v>
      </c>
      <c r="H60" s="22" t="s">
        <v>336</v>
      </c>
      <c r="I60" s="22" t="s">
        <v>659</v>
      </c>
    </row>
    <row r="61" spans="1:9" ht="18.25" customHeight="1">
      <c r="A61" s="22"/>
      <c r="B61" s="22"/>
      <c r="C61" s="22"/>
      <c r="D61" s="22" t="s">
        <v>339</v>
      </c>
      <c r="E61" s="86">
        <v>5031</v>
      </c>
      <c r="G61" s="27">
        <v>2015</v>
      </c>
      <c r="H61" s="22" t="s">
        <v>338</v>
      </c>
      <c r="I61" s="22" t="s">
        <v>659</v>
      </c>
    </row>
    <row r="62" spans="1:9" ht="18.25" customHeight="1">
      <c r="A62" s="22"/>
      <c r="B62" s="22"/>
      <c r="C62" s="22"/>
      <c r="D62" s="22" t="s">
        <v>337</v>
      </c>
      <c r="E62" s="86">
        <v>30079</v>
      </c>
      <c r="G62" s="27">
        <v>2015</v>
      </c>
      <c r="H62" s="22" t="s">
        <v>336</v>
      </c>
      <c r="I62" s="22" t="s">
        <v>659</v>
      </c>
    </row>
    <row r="63" spans="1:9" ht="18.25" customHeight="1">
      <c r="A63" s="22"/>
      <c r="B63" s="22"/>
      <c r="C63" s="22"/>
      <c r="D63" s="22" t="s">
        <v>233</v>
      </c>
      <c r="E63" s="86">
        <v>30052</v>
      </c>
      <c r="G63" s="27">
        <v>2015</v>
      </c>
      <c r="H63" s="22" t="s">
        <v>336</v>
      </c>
      <c r="I63" s="22" t="s">
        <v>659</v>
      </c>
    </row>
    <row r="64" spans="1:9" ht="18.25" customHeight="1" thickBot="1">
      <c r="A64" s="100" t="s">
        <v>278</v>
      </c>
      <c r="B64" s="100"/>
      <c r="C64" s="100"/>
      <c r="D64" s="100"/>
      <c r="E64" s="103"/>
      <c r="F64" s="48">
        <f>SUM(E48:E63)</f>
        <v>217943</v>
      </c>
      <c r="G64" s="101"/>
      <c r="H64" s="100"/>
      <c r="I64" s="100"/>
    </row>
    <row r="65" spans="1:9" ht="18.25" customHeight="1" thickTop="1">
      <c r="A65" s="22"/>
      <c r="B65" s="22"/>
      <c r="C65" s="22"/>
      <c r="D65" s="22"/>
      <c r="E65" s="86"/>
      <c r="F65" s="19"/>
      <c r="G65" s="27"/>
      <c r="H65" s="22"/>
      <c r="I65" s="22"/>
    </row>
    <row r="66" spans="1:9" ht="18.25" customHeight="1">
      <c r="A66" s="92" t="s">
        <v>357</v>
      </c>
      <c r="B66" s="93" t="s">
        <v>100</v>
      </c>
      <c r="C66" s="94">
        <v>1400</v>
      </c>
      <c r="D66" s="93" t="s">
        <v>347</v>
      </c>
      <c r="E66" s="95">
        <v>3474</v>
      </c>
      <c r="F66" s="96"/>
      <c r="G66" s="97">
        <v>2016</v>
      </c>
      <c r="H66" s="93" t="s">
        <v>338</v>
      </c>
      <c r="I66" s="93" t="s">
        <v>659</v>
      </c>
    </row>
    <row r="67" spans="1:9" ht="18.25" customHeight="1">
      <c r="A67" s="22"/>
      <c r="B67" s="22"/>
      <c r="C67" s="22"/>
      <c r="D67" s="22" t="s">
        <v>346</v>
      </c>
      <c r="E67" s="86">
        <v>899</v>
      </c>
      <c r="G67" s="27">
        <v>2016</v>
      </c>
      <c r="H67" s="22" t="s">
        <v>336</v>
      </c>
      <c r="I67" s="22" t="s">
        <v>659</v>
      </c>
    </row>
    <row r="68" spans="1:9" ht="18.25" customHeight="1">
      <c r="A68" s="22"/>
      <c r="B68" s="22"/>
      <c r="C68" s="22"/>
      <c r="D68" s="22" t="s">
        <v>345</v>
      </c>
      <c r="E68" s="86">
        <v>10321</v>
      </c>
      <c r="G68" s="27">
        <v>2016</v>
      </c>
      <c r="H68" s="22" t="s">
        <v>336</v>
      </c>
      <c r="I68" s="22" t="s">
        <v>659</v>
      </c>
    </row>
    <row r="69" spans="1:9" ht="18.25" customHeight="1">
      <c r="A69" s="22"/>
      <c r="B69" s="22"/>
      <c r="C69" s="22"/>
      <c r="D69" s="22" t="s">
        <v>282</v>
      </c>
      <c r="E69" s="86">
        <v>6478</v>
      </c>
      <c r="G69" s="27">
        <v>2016</v>
      </c>
      <c r="H69" s="22" t="s">
        <v>336</v>
      </c>
      <c r="I69" s="22" t="s">
        <v>659</v>
      </c>
    </row>
    <row r="70" spans="1:9" ht="18.25" customHeight="1">
      <c r="A70" s="22"/>
      <c r="B70" s="22"/>
      <c r="C70" s="22"/>
      <c r="D70" s="22" t="s">
        <v>344</v>
      </c>
      <c r="E70" s="86">
        <v>31398</v>
      </c>
      <c r="G70" s="27">
        <v>2016</v>
      </c>
      <c r="H70" s="22" t="s">
        <v>336</v>
      </c>
      <c r="I70" s="22" t="s">
        <v>659</v>
      </c>
    </row>
    <row r="71" spans="1:9" ht="18.25" customHeight="1">
      <c r="A71" s="22"/>
      <c r="B71" s="22"/>
      <c r="C71" s="22"/>
      <c r="D71" s="22" t="s">
        <v>343</v>
      </c>
      <c r="E71" s="86">
        <v>51783</v>
      </c>
      <c r="G71" s="27">
        <v>2016</v>
      </c>
      <c r="H71" s="22" t="s">
        <v>338</v>
      </c>
      <c r="I71" s="22" t="s">
        <v>659</v>
      </c>
    </row>
    <row r="72" spans="1:9" ht="18.25" customHeight="1">
      <c r="A72" s="22"/>
      <c r="B72" s="22"/>
      <c r="C72" s="22"/>
      <c r="D72" s="22" t="s">
        <v>342</v>
      </c>
      <c r="E72" s="86">
        <v>3552</v>
      </c>
      <c r="G72" s="27">
        <v>2014</v>
      </c>
      <c r="H72" s="22" t="s">
        <v>338</v>
      </c>
      <c r="I72" s="22" t="s">
        <v>659</v>
      </c>
    </row>
    <row r="73" spans="1:9" ht="18.25" customHeight="1">
      <c r="A73" s="22"/>
      <c r="B73" s="22"/>
      <c r="C73" s="22"/>
      <c r="D73" s="22" t="s">
        <v>341</v>
      </c>
      <c r="E73" s="86">
        <v>10545</v>
      </c>
      <c r="G73" s="27">
        <v>2015</v>
      </c>
      <c r="H73" s="22" t="s">
        <v>338</v>
      </c>
      <c r="I73" s="22" t="s">
        <v>659</v>
      </c>
    </row>
    <row r="74" spans="1:9" ht="18.25" customHeight="1">
      <c r="A74" s="22"/>
      <c r="B74" s="22"/>
      <c r="C74" s="22"/>
      <c r="D74" s="22" t="s">
        <v>340</v>
      </c>
      <c r="E74" s="86">
        <v>10867</v>
      </c>
      <c r="G74" s="27">
        <v>2015</v>
      </c>
      <c r="H74" s="22" t="s">
        <v>336</v>
      </c>
      <c r="I74" s="22" t="s">
        <v>659</v>
      </c>
    </row>
    <row r="75" spans="1:9" ht="18.25" customHeight="1">
      <c r="A75" s="22"/>
      <c r="B75" s="22"/>
      <c r="C75" s="22"/>
      <c r="D75" s="22" t="s">
        <v>339</v>
      </c>
      <c r="E75" s="86">
        <v>3464</v>
      </c>
      <c r="G75" s="27">
        <v>2015</v>
      </c>
      <c r="H75" s="22" t="s">
        <v>338</v>
      </c>
      <c r="I75" s="22" t="s">
        <v>659</v>
      </c>
    </row>
    <row r="76" spans="1:9" ht="18.25" customHeight="1">
      <c r="A76" s="22"/>
      <c r="B76" s="22"/>
      <c r="C76" s="22"/>
      <c r="D76" s="22" t="s">
        <v>337</v>
      </c>
      <c r="E76" s="86">
        <v>21108</v>
      </c>
      <c r="G76" s="27">
        <v>2015</v>
      </c>
      <c r="H76" s="22" t="s">
        <v>336</v>
      </c>
      <c r="I76" s="22" t="s">
        <v>659</v>
      </c>
    </row>
    <row r="77" spans="1:9" ht="18.25" customHeight="1">
      <c r="A77" s="22"/>
      <c r="B77" s="22"/>
      <c r="C77" s="22"/>
      <c r="D77" s="22" t="s">
        <v>233</v>
      </c>
      <c r="E77" s="86">
        <v>21088</v>
      </c>
      <c r="G77" s="27">
        <v>2015</v>
      </c>
      <c r="H77" s="22" t="s">
        <v>336</v>
      </c>
      <c r="I77" s="22" t="s">
        <v>659</v>
      </c>
    </row>
    <row r="78" spans="1:9" ht="18.25" customHeight="1" thickBot="1">
      <c r="A78" s="100" t="s">
        <v>278</v>
      </c>
      <c r="B78" s="100"/>
      <c r="C78" s="100"/>
      <c r="D78" s="100"/>
      <c r="E78" s="103"/>
      <c r="F78" s="48">
        <f>SUM(E66:E77)</f>
        <v>174977</v>
      </c>
      <c r="G78" s="101"/>
      <c r="H78" s="100"/>
      <c r="I78" s="100"/>
    </row>
    <row r="79" spans="1:9" ht="18.25" customHeight="1" thickTop="1">
      <c r="A79" s="22"/>
      <c r="B79" s="22"/>
      <c r="C79" s="22"/>
      <c r="D79" s="22"/>
      <c r="E79" s="86"/>
      <c r="F79" s="19"/>
      <c r="G79" s="27"/>
      <c r="H79" s="22"/>
      <c r="I79" s="22"/>
    </row>
    <row r="80" spans="1:9" ht="18.25" customHeight="1">
      <c r="A80" s="92" t="s">
        <v>450</v>
      </c>
      <c r="B80" s="93" t="s">
        <v>632</v>
      </c>
      <c r="C80" s="94">
        <v>2303</v>
      </c>
      <c r="D80" s="239">
        <v>44869</v>
      </c>
      <c r="E80" s="95">
        <v>5162</v>
      </c>
      <c r="F80" s="96"/>
      <c r="G80" s="97">
        <v>2018</v>
      </c>
      <c r="H80" s="93" t="s">
        <v>734</v>
      </c>
      <c r="I80" s="93" t="s">
        <v>659</v>
      </c>
    </row>
    <row r="81" spans="1:9" ht="18.25" customHeight="1">
      <c r="A81" s="22"/>
      <c r="B81" s="22"/>
      <c r="C81" s="22"/>
      <c r="D81" s="240">
        <v>44869</v>
      </c>
      <c r="E81" s="86">
        <v>30390</v>
      </c>
      <c r="G81" s="27">
        <v>2019</v>
      </c>
      <c r="H81" s="22" t="s">
        <v>734</v>
      </c>
      <c r="I81" s="22" t="s">
        <v>659</v>
      </c>
    </row>
    <row r="82" spans="1:9" ht="18.25" customHeight="1" thickBot="1">
      <c r="A82" s="100" t="s">
        <v>278</v>
      </c>
      <c r="B82" s="100"/>
      <c r="C82" s="100"/>
      <c r="D82" s="100"/>
      <c r="E82" s="103"/>
      <c r="F82" s="48">
        <f>SUM(E80:E81)</f>
        <v>35552</v>
      </c>
      <c r="G82" s="101"/>
      <c r="H82" s="100"/>
      <c r="I82" s="100"/>
    </row>
    <row r="83" spans="1:9" ht="18.25" customHeight="1" thickTop="1">
      <c r="A83" s="22"/>
      <c r="B83" s="22"/>
      <c r="C83" s="22"/>
      <c r="D83" s="22"/>
      <c r="E83" s="86"/>
      <c r="G83" s="27"/>
      <c r="H83" s="22"/>
      <c r="I83" s="22"/>
    </row>
    <row r="84" spans="1:9" ht="18.25" customHeight="1">
      <c r="A84" s="92" t="s">
        <v>356</v>
      </c>
      <c r="B84" s="93" t="s">
        <v>100</v>
      </c>
      <c r="C84" s="94">
        <v>1201</v>
      </c>
      <c r="D84" s="93" t="s">
        <v>323</v>
      </c>
      <c r="E84" s="95">
        <v>1217</v>
      </c>
      <c r="F84" s="96"/>
      <c r="G84" s="97">
        <v>2013</v>
      </c>
      <c r="H84" s="93" t="s">
        <v>322</v>
      </c>
      <c r="I84" s="93" t="s">
        <v>659</v>
      </c>
    </row>
    <row r="85" spans="1:9" ht="18.25" customHeight="1" thickBot="1">
      <c r="A85" s="100" t="s">
        <v>278</v>
      </c>
      <c r="B85" s="100"/>
      <c r="C85" s="100"/>
      <c r="D85" s="100"/>
      <c r="E85" s="103"/>
      <c r="F85" s="48">
        <f>SUM(E84)</f>
        <v>1217</v>
      </c>
      <c r="G85" s="101"/>
      <c r="H85" s="100"/>
      <c r="I85" s="100"/>
    </row>
    <row r="86" spans="1:9" ht="18.25" customHeight="1" thickTop="1">
      <c r="A86" s="22"/>
      <c r="B86" s="22"/>
      <c r="C86" s="22"/>
      <c r="D86" s="22"/>
      <c r="E86" s="86"/>
      <c r="F86" s="19"/>
      <c r="G86" s="27"/>
      <c r="H86" s="22"/>
      <c r="I86" s="22"/>
    </row>
    <row r="87" spans="1:9" ht="18.25" customHeight="1">
      <c r="A87" s="92" t="s">
        <v>111</v>
      </c>
      <c r="B87" s="93" t="s">
        <v>632</v>
      </c>
      <c r="C87" s="94">
        <v>1477</v>
      </c>
      <c r="D87" s="239">
        <v>44869</v>
      </c>
      <c r="E87" s="95">
        <v>20000</v>
      </c>
      <c r="F87" s="96"/>
      <c r="G87" s="97">
        <v>2018</v>
      </c>
      <c r="H87" s="93" t="s">
        <v>734</v>
      </c>
      <c r="I87" s="93" t="s">
        <v>659</v>
      </c>
    </row>
    <row r="88" spans="1:9" ht="18.25" customHeight="1">
      <c r="A88" s="22"/>
      <c r="B88" s="22"/>
      <c r="C88" s="22"/>
      <c r="D88" s="240">
        <v>44869</v>
      </c>
      <c r="E88" s="86">
        <v>30000</v>
      </c>
      <c r="G88" s="27">
        <v>2018</v>
      </c>
      <c r="H88" s="93" t="s">
        <v>734</v>
      </c>
      <c r="I88" s="22" t="s">
        <v>659</v>
      </c>
    </row>
    <row r="89" spans="1:9" ht="18.25" customHeight="1" thickBot="1">
      <c r="A89" s="100" t="s">
        <v>278</v>
      </c>
      <c r="B89" s="100"/>
      <c r="C89" s="100"/>
      <c r="D89" s="100"/>
      <c r="E89" s="103"/>
      <c r="F89" s="48">
        <f>SUM(E87:E88)</f>
        <v>50000</v>
      </c>
      <c r="G89" s="101"/>
      <c r="H89" s="100"/>
      <c r="I89" s="100"/>
    </row>
    <row r="90" spans="1:9" ht="18.25" customHeight="1" thickTop="1">
      <c r="A90" s="22"/>
      <c r="B90" s="22"/>
      <c r="C90" s="22"/>
      <c r="D90" s="22"/>
      <c r="E90" s="86"/>
      <c r="F90" s="19"/>
      <c r="G90" s="27"/>
      <c r="H90" s="22"/>
      <c r="I90" s="22"/>
    </row>
    <row r="91" spans="1:9" ht="18.25" customHeight="1">
      <c r="A91" s="92" t="s">
        <v>353</v>
      </c>
      <c r="B91" s="93" t="s">
        <v>100</v>
      </c>
      <c r="C91" s="94">
        <v>1399</v>
      </c>
      <c r="D91" s="93" t="s">
        <v>355</v>
      </c>
      <c r="E91" s="95">
        <v>1677</v>
      </c>
      <c r="F91" s="96"/>
      <c r="G91" s="97">
        <v>2017</v>
      </c>
      <c r="H91" s="93" t="s">
        <v>336</v>
      </c>
      <c r="I91" s="93" t="s">
        <v>659</v>
      </c>
    </row>
    <row r="92" spans="1:9" ht="18.25" customHeight="1">
      <c r="A92" s="22"/>
      <c r="B92" s="22"/>
      <c r="C92" s="22"/>
      <c r="D92" s="22" t="s">
        <v>330</v>
      </c>
      <c r="E92" s="86">
        <v>9954</v>
      </c>
      <c r="G92" s="27">
        <v>2017</v>
      </c>
      <c r="H92" s="22" t="s">
        <v>336</v>
      </c>
      <c r="I92" s="22" t="s">
        <v>659</v>
      </c>
    </row>
    <row r="93" spans="1:9" ht="18.25" customHeight="1">
      <c r="A93" s="22"/>
      <c r="B93" s="22"/>
      <c r="C93" s="22"/>
      <c r="D93" s="22" t="s">
        <v>347</v>
      </c>
      <c r="E93" s="86">
        <v>4880</v>
      </c>
      <c r="G93" s="27">
        <v>2016</v>
      </c>
      <c r="H93" s="22" t="s">
        <v>336</v>
      </c>
      <c r="I93" s="22" t="s">
        <v>659</v>
      </c>
    </row>
    <row r="94" spans="1:9" ht="18.25" customHeight="1">
      <c r="A94" s="22"/>
      <c r="B94" s="22"/>
      <c r="C94" s="22"/>
      <c r="D94" s="22" t="s">
        <v>347</v>
      </c>
      <c r="E94" s="86">
        <v>3962</v>
      </c>
      <c r="G94" s="27">
        <v>2017</v>
      </c>
      <c r="H94" s="22" t="s">
        <v>338</v>
      </c>
      <c r="I94" s="22" t="s">
        <v>659</v>
      </c>
    </row>
    <row r="95" spans="1:9" ht="18.25" customHeight="1">
      <c r="A95" s="22"/>
      <c r="B95" s="22"/>
      <c r="C95" s="22"/>
      <c r="D95" s="22" t="s">
        <v>354</v>
      </c>
      <c r="E95" s="86">
        <v>1018</v>
      </c>
      <c r="G95" s="27">
        <v>2016</v>
      </c>
      <c r="H95" s="22" t="s">
        <v>336</v>
      </c>
      <c r="I95" s="22" t="s">
        <v>659</v>
      </c>
    </row>
    <row r="96" spans="1:9" ht="18.25" customHeight="1">
      <c r="A96" s="22"/>
      <c r="B96" s="22"/>
      <c r="C96" s="22"/>
      <c r="D96" s="22" t="s">
        <v>345</v>
      </c>
      <c r="E96" s="86">
        <v>11692</v>
      </c>
      <c r="G96" s="27">
        <v>2016</v>
      </c>
      <c r="H96" s="22" t="s">
        <v>336</v>
      </c>
      <c r="I96" s="22" t="s">
        <v>659</v>
      </c>
    </row>
    <row r="97" spans="1:9" ht="18.25" customHeight="1">
      <c r="A97" s="22"/>
      <c r="B97" s="22"/>
      <c r="C97" s="22"/>
      <c r="D97" s="22" t="s">
        <v>282</v>
      </c>
      <c r="E97" s="86">
        <v>19522</v>
      </c>
      <c r="G97" s="27">
        <v>2016</v>
      </c>
      <c r="H97" s="22" t="s">
        <v>336</v>
      </c>
      <c r="I97" s="22" t="s">
        <v>659</v>
      </c>
    </row>
    <row r="98" spans="1:9" ht="18.25" customHeight="1">
      <c r="A98" s="22"/>
      <c r="B98" s="22"/>
      <c r="C98" s="22"/>
      <c r="D98" s="22" t="s">
        <v>344</v>
      </c>
      <c r="E98" s="86">
        <v>661</v>
      </c>
      <c r="G98" s="27">
        <v>2016</v>
      </c>
      <c r="H98" s="22" t="s">
        <v>338</v>
      </c>
      <c r="I98" s="22" t="s">
        <v>659</v>
      </c>
    </row>
    <row r="99" spans="1:9" ht="18.25" customHeight="1">
      <c r="A99" s="22"/>
      <c r="B99" s="22"/>
      <c r="C99" s="22"/>
      <c r="D99" s="22" t="s">
        <v>344</v>
      </c>
      <c r="E99" s="86">
        <v>50</v>
      </c>
      <c r="G99" s="27">
        <v>2016</v>
      </c>
      <c r="H99" s="22" t="s">
        <v>338</v>
      </c>
      <c r="I99" s="22" t="s">
        <v>659</v>
      </c>
    </row>
    <row r="100" spans="1:9" ht="18.25" customHeight="1">
      <c r="A100" s="22"/>
      <c r="B100" s="22"/>
      <c r="C100" s="22"/>
      <c r="D100" s="22" t="s">
        <v>343</v>
      </c>
      <c r="E100" s="86">
        <v>1779</v>
      </c>
      <c r="G100" s="27">
        <v>2016</v>
      </c>
      <c r="H100" s="22" t="s">
        <v>338</v>
      </c>
      <c r="I100" s="22" t="s">
        <v>659</v>
      </c>
    </row>
    <row r="101" spans="1:9" ht="18.25" customHeight="1">
      <c r="A101" s="22"/>
      <c r="B101" s="22"/>
      <c r="C101" s="22"/>
      <c r="D101" s="22" t="s">
        <v>342</v>
      </c>
      <c r="E101" s="86">
        <v>451</v>
      </c>
      <c r="G101" s="27">
        <v>2015</v>
      </c>
      <c r="H101" s="22" t="s">
        <v>338</v>
      </c>
      <c r="I101" s="22" t="s">
        <v>659</v>
      </c>
    </row>
    <row r="102" spans="1:9" ht="18.25" customHeight="1">
      <c r="A102" s="22"/>
      <c r="B102" s="22"/>
      <c r="C102" s="22"/>
      <c r="D102" s="22" t="s">
        <v>342</v>
      </c>
      <c r="E102" s="86">
        <v>1779</v>
      </c>
      <c r="G102" s="27">
        <v>2014</v>
      </c>
      <c r="H102" s="22" t="s">
        <v>338</v>
      </c>
      <c r="I102" s="22" t="s">
        <v>659</v>
      </c>
    </row>
    <row r="103" spans="1:9" ht="18.25" customHeight="1">
      <c r="A103" s="22"/>
      <c r="B103" s="22"/>
      <c r="C103" s="22"/>
      <c r="D103" s="22" t="s">
        <v>341</v>
      </c>
      <c r="E103" s="86">
        <v>6505</v>
      </c>
      <c r="G103" s="27">
        <v>2015</v>
      </c>
      <c r="H103" s="22" t="s">
        <v>338</v>
      </c>
      <c r="I103" s="22" t="s">
        <v>659</v>
      </c>
    </row>
    <row r="104" spans="1:9" ht="18.25" customHeight="1">
      <c r="A104" s="22"/>
      <c r="B104" s="22"/>
      <c r="C104" s="22"/>
      <c r="D104" s="22" t="s">
        <v>341</v>
      </c>
      <c r="E104" s="86">
        <v>8679</v>
      </c>
      <c r="G104" s="27">
        <v>2015</v>
      </c>
      <c r="H104" s="22" t="s">
        <v>338</v>
      </c>
      <c r="I104" s="22" t="s">
        <v>659</v>
      </c>
    </row>
    <row r="105" spans="1:9" ht="18.25" customHeight="1">
      <c r="A105" s="22"/>
      <c r="B105" s="22"/>
      <c r="C105" s="22"/>
      <c r="D105" s="22" t="s">
        <v>340</v>
      </c>
      <c r="E105" s="86">
        <v>1624</v>
      </c>
      <c r="G105" s="27">
        <v>2015</v>
      </c>
      <c r="H105" s="22" t="s">
        <v>336</v>
      </c>
      <c r="I105" s="22" t="s">
        <v>659</v>
      </c>
    </row>
    <row r="106" spans="1:9" ht="18.25" customHeight="1">
      <c r="A106" s="22"/>
      <c r="B106" s="22"/>
      <c r="C106" s="22"/>
      <c r="D106" s="22" t="s">
        <v>339</v>
      </c>
      <c r="E106" s="86">
        <v>2787</v>
      </c>
      <c r="G106" s="27">
        <v>2015</v>
      </c>
      <c r="H106" s="22" t="s">
        <v>338</v>
      </c>
      <c r="I106" s="22" t="s">
        <v>659</v>
      </c>
    </row>
    <row r="107" spans="1:9" ht="18.25" customHeight="1">
      <c r="A107" s="22"/>
      <c r="B107" s="22"/>
      <c r="C107" s="22"/>
      <c r="D107" s="22" t="s">
        <v>337</v>
      </c>
      <c r="E107" s="86">
        <v>16491</v>
      </c>
      <c r="G107" s="27">
        <v>2015</v>
      </c>
      <c r="H107" s="22" t="s">
        <v>336</v>
      </c>
      <c r="I107" s="22" t="s">
        <v>659</v>
      </c>
    </row>
    <row r="108" spans="1:9" ht="18.25" customHeight="1">
      <c r="A108" s="22"/>
      <c r="B108" s="22"/>
      <c r="C108" s="22"/>
      <c r="D108" s="22" t="s">
        <v>233</v>
      </c>
      <c r="E108" s="86">
        <v>16476</v>
      </c>
      <c r="G108" s="27">
        <v>2015</v>
      </c>
      <c r="H108" s="22" t="s">
        <v>336</v>
      </c>
      <c r="I108" s="22" t="s">
        <v>659</v>
      </c>
    </row>
    <row r="109" spans="1:9" ht="18.25" customHeight="1" thickBot="1">
      <c r="A109" s="100" t="s">
        <v>278</v>
      </c>
      <c r="B109" s="100"/>
      <c r="C109" s="100"/>
      <c r="D109" s="100"/>
      <c r="E109" s="103"/>
      <c r="F109" s="48">
        <f>SUM(E91:E108)</f>
        <v>109987</v>
      </c>
      <c r="G109" s="101"/>
      <c r="H109" s="100"/>
      <c r="I109" s="100"/>
    </row>
    <row r="110" spans="1:9" ht="18.25" customHeight="1" thickTop="1">
      <c r="A110" s="22"/>
      <c r="B110" s="22"/>
      <c r="C110" s="22"/>
      <c r="D110" s="22"/>
      <c r="E110" s="86"/>
      <c r="F110" s="19"/>
      <c r="G110" s="27"/>
      <c r="H110" s="22"/>
      <c r="I110" s="22"/>
    </row>
    <row r="111" spans="1:9" ht="18.25" customHeight="1">
      <c r="A111" s="92" t="s">
        <v>389</v>
      </c>
      <c r="B111" s="93" t="s">
        <v>283</v>
      </c>
      <c r="C111" s="94">
        <v>8759</v>
      </c>
      <c r="D111" s="93" t="s">
        <v>724</v>
      </c>
      <c r="E111" s="95">
        <v>550</v>
      </c>
      <c r="F111" s="41"/>
      <c r="G111" s="98" t="s">
        <v>287</v>
      </c>
      <c r="H111" s="93" t="s">
        <v>421</v>
      </c>
      <c r="I111" s="93" t="s">
        <v>660</v>
      </c>
    </row>
    <row r="112" spans="1:9" ht="18.25" customHeight="1">
      <c r="A112" s="23"/>
      <c r="B112" s="22"/>
      <c r="C112" s="88"/>
      <c r="D112" s="22" t="s">
        <v>426</v>
      </c>
      <c r="E112" s="86">
        <v>700</v>
      </c>
      <c r="F112" s="19"/>
      <c r="G112" s="87" t="s">
        <v>287</v>
      </c>
      <c r="H112" s="22" t="s">
        <v>421</v>
      </c>
      <c r="I112" s="22" t="s">
        <v>660</v>
      </c>
    </row>
    <row r="113" spans="1:9" ht="18.25" customHeight="1">
      <c r="A113" s="22"/>
      <c r="B113" s="22"/>
      <c r="C113" s="22"/>
      <c r="D113" s="22" t="s">
        <v>425</v>
      </c>
      <c r="E113" s="86">
        <v>650</v>
      </c>
      <c r="F113" s="19"/>
      <c r="G113" s="87" t="s">
        <v>287</v>
      </c>
      <c r="H113" s="22" t="s">
        <v>422</v>
      </c>
      <c r="I113" s="22" t="s">
        <v>660</v>
      </c>
    </row>
    <row r="114" spans="1:9" ht="18.25" customHeight="1">
      <c r="A114" s="22"/>
      <c r="B114" s="22"/>
      <c r="C114" s="22"/>
      <c r="D114" s="22" t="s">
        <v>424</v>
      </c>
      <c r="E114" s="86">
        <v>640</v>
      </c>
      <c r="F114" s="19"/>
      <c r="G114" s="87" t="s">
        <v>287</v>
      </c>
      <c r="H114" s="22" t="s">
        <v>423</v>
      </c>
      <c r="I114" s="22" t="s">
        <v>660</v>
      </c>
    </row>
    <row r="115" spans="1:9" ht="18.25" customHeight="1" thickBot="1">
      <c r="A115" s="100" t="s">
        <v>0</v>
      </c>
      <c r="B115" s="100"/>
      <c r="C115" s="100"/>
      <c r="D115" s="100"/>
      <c r="E115" s="103"/>
      <c r="F115" s="48">
        <f>SUM(E111:E114)</f>
        <v>2540</v>
      </c>
      <c r="G115" s="104"/>
      <c r="H115" s="100"/>
      <c r="I115" s="100"/>
    </row>
    <row r="116" spans="1:9" ht="18.25" customHeight="1" thickTop="1">
      <c r="A116" s="22"/>
      <c r="B116" s="22"/>
      <c r="C116" s="22"/>
      <c r="D116" s="22"/>
      <c r="E116" s="86"/>
      <c r="G116" s="27"/>
      <c r="H116" s="22"/>
      <c r="I116" s="22"/>
    </row>
    <row r="117" spans="1:9" ht="18.25" customHeight="1">
      <c r="A117" s="92" t="s">
        <v>351</v>
      </c>
      <c r="B117" s="93" t="s">
        <v>100</v>
      </c>
      <c r="C117" s="94">
        <v>1233</v>
      </c>
      <c r="D117" s="93" t="s">
        <v>352</v>
      </c>
      <c r="E117" s="95">
        <v>2331</v>
      </c>
      <c r="F117" s="96"/>
      <c r="G117" s="97">
        <v>2019</v>
      </c>
      <c r="H117" s="93" t="s">
        <v>349</v>
      </c>
      <c r="I117" s="93" t="s">
        <v>659</v>
      </c>
    </row>
    <row r="118" spans="1:9" ht="18.25" customHeight="1">
      <c r="A118" s="22"/>
      <c r="B118" s="22"/>
      <c r="C118" s="22"/>
      <c r="D118" s="22" t="s">
        <v>350</v>
      </c>
      <c r="E118" s="86">
        <v>1520</v>
      </c>
      <c r="G118" s="27">
        <v>2017</v>
      </c>
      <c r="H118" s="22" t="s">
        <v>349</v>
      </c>
      <c r="I118" s="22" t="s">
        <v>659</v>
      </c>
    </row>
    <row r="119" spans="1:9" ht="18.25" customHeight="1" thickBot="1">
      <c r="A119" s="100" t="s">
        <v>278</v>
      </c>
      <c r="B119" s="100"/>
      <c r="C119" s="100"/>
      <c r="D119" s="100"/>
      <c r="E119" s="103"/>
      <c r="F119" s="48">
        <f>SUM(E117:E118)</f>
        <v>3851</v>
      </c>
      <c r="G119" s="101"/>
      <c r="H119" s="100"/>
      <c r="I119" s="100"/>
    </row>
    <row r="120" spans="1:9" ht="18.25" customHeight="1" thickTop="1">
      <c r="A120" s="23"/>
      <c r="B120" s="22"/>
      <c r="C120" s="22"/>
      <c r="D120" s="22"/>
      <c r="E120" s="86"/>
      <c r="F120" s="19"/>
      <c r="G120" s="27"/>
      <c r="H120" s="22"/>
      <c r="I120" s="22"/>
    </row>
    <row r="121" spans="1:9" ht="18.25" customHeight="1">
      <c r="A121" s="92" t="s">
        <v>396</v>
      </c>
      <c r="B121" s="93" t="s">
        <v>283</v>
      </c>
      <c r="C121" s="94">
        <v>3461</v>
      </c>
      <c r="D121" s="93" t="s">
        <v>428</v>
      </c>
      <c r="E121" s="95">
        <v>53225</v>
      </c>
      <c r="F121" s="96"/>
      <c r="G121" s="98" t="s">
        <v>287</v>
      </c>
      <c r="H121" s="93" t="s">
        <v>427</v>
      </c>
      <c r="I121" s="93" t="s">
        <v>660</v>
      </c>
    </row>
    <row r="122" spans="1:9" ht="18.25" customHeight="1" thickBot="1">
      <c r="A122" s="100" t="s">
        <v>0</v>
      </c>
      <c r="B122" s="100"/>
      <c r="C122" s="100"/>
      <c r="D122" s="100"/>
      <c r="E122" s="103"/>
      <c r="F122" s="48">
        <f>SUM(E121)</f>
        <v>53225</v>
      </c>
      <c r="G122" s="101"/>
      <c r="H122" s="100"/>
      <c r="I122" s="100"/>
    </row>
    <row r="123" spans="1:9" ht="18.25" customHeight="1" thickTop="1">
      <c r="A123" s="22"/>
      <c r="B123" s="22"/>
      <c r="C123" s="22"/>
      <c r="D123" s="22"/>
      <c r="E123" s="86"/>
      <c r="G123" s="27"/>
      <c r="H123" s="22"/>
      <c r="I123" s="22"/>
    </row>
    <row r="124" spans="1:9" ht="18.25" customHeight="1">
      <c r="A124" s="92" t="s">
        <v>348</v>
      </c>
      <c r="B124" s="93" t="s">
        <v>100</v>
      </c>
      <c r="C124" s="94">
        <v>1396</v>
      </c>
      <c r="D124" s="93" t="s">
        <v>330</v>
      </c>
      <c r="E124" s="95">
        <v>20497</v>
      </c>
      <c r="F124" s="96"/>
      <c r="G124" s="97">
        <v>2017</v>
      </c>
      <c r="H124" s="93" t="s">
        <v>336</v>
      </c>
      <c r="I124" s="93" t="s">
        <v>659</v>
      </c>
    </row>
    <row r="125" spans="1:9" ht="18.25" customHeight="1">
      <c r="A125" s="22"/>
      <c r="B125" s="22"/>
      <c r="C125" s="22"/>
      <c r="D125" s="22" t="s">
        <v>347</v>
      </c>
      <c r="E125" s="86">
        <v>4158</v>
      </c>
      <c r="G125" s="27">
        <v>2017</v>
      </c>
      <c r="H125" s="22" t="s">
        <v>336</v>
      </c>
      <c r="I125" s="22" t="s">
        <v>659</v>
      </c>
    </row>
    <row r="126" spans="1:9" ht="18.25" customHeight="1">
      <c r="A126" s="22"/>
      <c r="B126" s="22"/>
      <c r="C126" s="22"/>
      <c r="D126" s="22" t="s">
        <v>347</v>
      </c>
      <c r="E126" s="86">
        <v>22360</v>
      </c>
      <c r="G126" s="27">
        <v>2016</v>
      </c>
      <c r="H126" s="22" t="s">
        <v>336</v>
      </c>
      <c r="I126" s="22" t="s">
        <v>659</v>
      </c>
    </row>
    <row r="127" spans="1:9" ht="18.25" customHeight="1">
      <c r="A127" s="22"/>
      <c r="B127" s="22"/>
      <c r="C127" s="22"/>
      <c r="D127" s="22" t="s">
        <v>346</v>
      </c>
      <c r="E127" s="86">
        <v>4759</v>
      </c>
      <c r="G127" s="27">
        <v>2016</v>
      </c>
      <c r="H127" s="22" t="s">
        <v>336</v>
      </c>
      <c r="I127" s="22" t="s">
        <v>659</v>
      </c>
    </row>
    <row r="128" spans="1:9" ht="18.25" customHeight="1">
      <c r="A128" s="22"/>
      <c r="B128" s="22"/>
      <c r="C128" s="22"/>
      <c r="D128" s="22" t="s">
        <v>345</v>
      </c>
      <c r="E128" s="86">
        <v>54660</v>
      </c>
      <c r="G128" s="27">
        <v>2016</v>
      </c>
      <c r="H128" s="22" t="s">
        <v>336</v>
      </c>
      <c r="I128" s="22" t="s">
        <v>659</v>
      </c>
    </row>
    <row r="129" spans="1:9" ht="18.25" customHeight="1">
      <c r="A129" s="22"/>
      <c r="B129" s="22"/>
      <c r="C129" s="22"/>
      <c r="D129" s="22" t="s">
        <v>282</v>
      </c>
      <c r="E129" s="86">
        <v>34306</v>
      </c>
      <c r="G129" s="27">
        <v>2016</v>
      </c>
      <c r="H129" s="22" t="s">
        <v>336</v>
      </c>
      <c r="I129" s="22" t="s">
        <v>659</v>
      </c>
    </row>
    <row r="130" spans="1:9" ht="18.25" customHeight="1">
      <c r="A130" s="22"/>
      <c r="B130" s="22"/>
      <c r="C130" s="22"/>
      <c r="D130" s="22" t="s">
        <v>344</v>
      </c>
      <c r="E130" s="86">
        <v>1851</v>
      </c>
      <c r="G130" s="27">
        <v>2016</v>
      </c>
      <c r="H130" s="22" t="s">
        <v>336</v>
      </c>
      <c r="I130" s="22" t="s">
        <v>659</v>
      </c>
    </row>
    <row r="131" spans="1:9" ht="18.25" customHeight="1">
      <c r="A131" s="22"/>
      <c r="B131" s="22"/>
      <c r="C131" s="22"/>
      <c r="D131" s="22" t="s">
        <v>343</v>
      </c>
      <c r="E131" s="86">
        <v>3054</v>
      </c>
      <c r="G131" s="27">
        <v>2016</v>
      </c>
      <c r="H131" s="22" t="s">
        <v>338</v>
      </c>
      <c r="I131" s="22" t="s">
        <v>659</v>
      </c>
    </row>
    <row r="132" spans="1:9" ht="18.25" customHeight="1">
      <c r="A132" s="22"/>
      <c r="B132" s="22"/>
      <c r="C132" s="22"/>
      <c r="D132" s="22" t="s">
        <v>342</v>
      </c>
      <c r="E132" s="86">
        <v>3341</v>
      </c>
      <c r="G132" s="27">
        <v>2014</v>
      </c>
      <c r="H132" s="22" t="s">
        <v>338</v>
      </c>
      <c r="I132" s="22" t="s">
        <v>659</v>
      </c>
    </row>
    <row r="133" spans="1:9" ht="18.25" customHeight="1">
      <c r="A133" s="22"/>
      <c r="B133" s="22"/>
      <c r="C133" s="22"/>
      <c r="D133" s="22" t="s">
        <v>341</v>
      </c>
      <c r="E133" s="86">
        <v>36357</v>
      </c>
      <c r="G133" s="27">
        <v>2015</v>
      </c>
      <c r="H133" s="22" t="s">
        <v>338</v>
      </c>
      <c r="I133" s="22" t="s">
        <v>659</v>
      </c>
    </row>
    <row r="134" spans="1:9" ht="18.25" customHeight="1">
      <c r="A134" s="22"/>
      <c r="B134" s="22"/>
      <c r="C134" s="22"/>
      <c r="D134" s="22" t="s">
        <v>340</v>
      </c>
      <c r="E134" s="86">
        <v>3480</v>
      </c>
      <c r="G134" s="27">
        <v>2015</v>
      </c>
      <c r="H134" s="22" t="s">
        <v>336</v>
      </c>
      <c r="I134" s="22" t="s">
        <v>659</v>
      </c>
    </row>
    <row r="135" spans="1:9" ht="18.25" customHeight="1">
      <c r="A135" s="22"/>
      <c r="B135" s="22"/>
      <c r="C135" s="22"/>
      <c r="D135" s="22" t="s">
        <v>339</v>
      </c>
      <c r="E135" s="86">
        <v>5969</v>
      </c>
      <c r="G135" s="27">
        <v>2015</v>
      </c>
      <c r="H135" s="22" t="s">
        <v>338</v>
      </c>
      <c r="I135" s="22" t="s">
        <v>659</v>
      </c>
    </row>
    <row r="136" spans="1:9" ht="18.25" customHeight="1">
      <c r="A136" s="22"/>
      <c r="B136" s="22"/>
      <c r="C136" s="22"/>
      <c r="D136" s="22" t="s">
        <v>337</v>
      </c>
      <c r="E136" s="86">
        <v>35215</v>
      </c>
      <c r="G136" s="27">
        <v>2015</v>
      </c>
      <c r="H136" s="22" t="s">
        <v>336</v>
      </c>
      <c r="I136" s="22" t="s">
        <v>659</v>
      </c>
    </row>
    <row r="137" spans="1:9" ht="18.25" customHeight="1">
      <c r="A137" s="22"/>
      <c r="B137" s="22"/>
      <c r="C137" s="22"/>
      <c r="D137" s="22" t="s">
        <v>233</v>
      </c>
      <c r="E137" s="86">
        <v>35392</v>
      </c>
      <c r="G137" s="27">
        <v>2015</v>
      </c>
      <c r="H137" s="22" t="s">
        <v>336</v>
      </c>
      <c r="I137" s="22" t="s">
        <v>659</v>
      </c>
    </row>
    <row r="138" spans="1:9" ht="18.25" customHeight="1" thickBot="1">
      <c r="A138" s="100" t="s">
        <v>278</v>
      </c>
      <c r="B138" s="100"/>
      <c r="C138" s="100"/>
      <c r="D138" s="100"/>
      <c r="E138" s="103"/>
      <c r="F138" s="48">
        <f>SUM(E124:E137)</f>
        <v>265399</v>
      </c>
      <c r="G138" s="101"/>
      <c r="H138" s="100"/>
      <c r="I138" s="100"/>
    </row>
    <row r="139" spans="1:9" ht="18.25" customHeight="1" thickTop="1">
      <c r="A139" s="22"/>
      <c r="B139" s="22"/>
      <c r="C139" s="22"/>
      <c r="D139" s="22"/>
      <c r="E139" s="86"/>
      <c r="G139" s="27"/>
      <c r="H139" s="22"/>
      <c r="I139" s="22"/>
    </row>
    <row r="140" spans="1:9" ht="18.25" customHeight="1">
      <c r="A140" s="92" t="s">
        <v>403</v>
      </c>
      <c r="B140" s="93" t="s">
        <v>100</v>
      </c>
      <c r="C140" s="94">
        <v>1391</v>
      </c>
      <c r="D140" s="93" t="s">
        <v>347</v>
      </c>
      <c r="E140" s="95">
        <v>14988</v>
      </c>
      <c r="F140" s="96"/>
      <c r="G140" s="97">
        <v>2016</v>
      </c>
      <c r="H140" s="93" t="s">
        <v>338</v>
      </c>
      <c r="I140" s="93" t="s">
        <v>659</v>
      </c>
    </row>
    <row r="141" spans="1:9" ht="18.25" customHeight="1">
      <c r="A141" s="22"/>
      <c r="B141" s="22"/>
      <c r="C141" s="22"/>
      <c r="D141" s="22" t="s">
        <v>346</v>
      </c>
      <c r="E141" s="86">
        <v>3327</v>
      </c>
      <c r="G141" s="27">
        <v>2016</v>
      </c>
      <c r="H141" s="22" t="s">
        <v>336</v>
      </c>
      <c r="I141" s="22" t="s">
        <v>659</v>
      </c>
    </row>
    <row r="142" spans="1:9" ht="18.25" customHeight="1">
      <c r="A142" s="22"/>
      <c r="B142" s="22"/>
      <c r="C142" s="22"/>
      <c r="D142" s="22" t="s">
        <v>345</v>
      </c>
      <c r="E142" s="86">
        <v>38214</v>
      </c>
      <c r="G142" s="27">
        <v>2016</v>
      </c>
      <c r="H142" s="22" t="s">
        <v>336</v>
      </c>
      <c r="I142" s="22" t="s">
        <v>659</v>
      </c>
    </row>
    <row r="143" spans="1:9" ht="18.25" customHeight="1">
      <c r="A143" s="22"/>
      <c r="B143" s="22"/>
      <c r="C143" s="22"/>
      <c r="D143" s="22" t="s">
        <v>282</v>
      </c>
      <c r="E143" s="86">
        <v>24154</v>
      </c>
      <c r="G143" s="27">
        <v>2016</v>
      </c>
      <c r="H143" s="22" t="s">
        <v>336</v>
      </c>
      <c r="I143" s="22" t="s">
        <v>659</v>
      </c>
    </row>
    <row r="144" spans="1:9" ht="18.25" customHeight="1">
      <c r="A144" s="22"/>
      <c r="B144" s="22"/>
      <c r="C144" s="22"/>
      <c r="D144" s="22" t="s">
        <v>344</v>
      </c>
      <c r="E144" s="86">
        <v>43932</v>
      </c>
      <c r="G144" s="27">
        <v>2016</v>
      </c>
      <c r="H144" s="22" t="s">
        <v>336</v>
      </c>
      <c r="I144" s="22" t="s">
        <v>659</v>
      </c>
    </row>
    <row r="145" spans="1:9" ht="18.25" customHeight="1">
      <c r="A145" s="22"/>
      <c r="B145" s="22"/>
      <c r="C145" s="22"/>
      <c r="D145" s="22" t="s">
        <v>343</v>
      </c>
      <c r="E145" s="86">
        <v>71909</v>
      </c>
      <c r="G145" s="27">
        <v>2016</v>
      </c>
      <c r="H145" s="22" t="s">
        <v>338</v>
      </c>
      <c r="I145" s="22" t="s">
        <v>659</v>
      </c>
    </row>
    <row r="146" spans="1:9" ht="18.25" customHeight="1">
      <c r="A146" s="22"/>
      <c r="B146" s="22"/>
      <c r="C146" s="22"/>
      <c r="D146" s="22" t="s">
        <v>342</v>
      </c>
      <c r="E146" s="86">
        <v>6055</v>
      </c>
      <c r="G146" s="27">
        <v>2014</v>
      </c>
      <c r="H146" s="22" t="s">
        <v>338</v>
      </c>
      <c r="I146" s="22" t="s">
        <v>659</v>
      </c>
    </row>
    <row r="147" spans="1:9" ht="18.25" customHeight="1">
      <c r="A147" s="22"/>
      <c r="B147" s="22"/>
      <c r="C147" s="22"/>
      <c r="D147" s="22" t="s">
        <v>341</v>
      </c>
      <c r="E147" s="86">
        <v>29638</v>
      </c>
      <c r="G147" s="27">
        <v>2015</v>
      </c>
      <c r="H147" s="22" t="s">
        <v>338</v>
      </c>
      <c r="I147" s="22" t="s">
        <v>659</v>
      </c>
    </row>
    <row r="148" spans="1:9" ht="18.25" customHeight="1">
      <c r="A148" s="22"/>
      <c r="B148" s="22"/>
      <c r="C148" s="22"/>
      <c r="D148" s="22" t="s">
        <v>340</v>
      </c>
      <c r="E148" s="86">
        <v>16206</v>
      </c>
      <c r="G148" s="27">
        <v>2015</v>
      </c>
      <c r="H148" s="22" t="s">
        <v>336</v>
      </c>
      <c r="I148" s="22" t="s">
        <v>659</v>
      </c>
    </row>
    <row r="149" spans="1:9" ht="18.25" customHeight="1">
      <c r="A149" s="22"/>
      <c r="B149" s="22"/>
      <c r="C149" s="22"/>
      <c r="D149" s="22" t="s">
        <v>339</v>
      </c>
      <c r="E149" s="86">
        <v>7129</v>
      </c>
      <c r="G149" s="27">
        <v>2015</v>
      </c>
      <c r="H149" s="22" t="s">
        <v>338</v>
      </c>
      <c r="I149" s="22" t="s">
        <v>659</v>
      </c>
    </row>
    <row r="150" spans="1:9" ht="18.25" customHeight="1">
      <c r="A150" s="22"/>
      <c r="B150" s="22"/>
      <c r="C150" s="22"/>
      <c r="D150" s="22" t="s">
        <v>337</v>
      </c>
      <c r="E150" s="86">
        <v>42455</v>
      </c>
      <c r="G150" s="27">
        <v>2015</v>
      </c>
      <c r="H150" s="22" t="s">
        <v>336</v>
      </c>
      <c r="I150" s="22" t="s">
        <v>659</v>
      </c>
    </row>
    <row r="151" spans="1:9" ht="18.25" customHeight="1">
      <c r="A151" s="22"/>
      <c r="B151" s="22"/>
      <c r="C151" s="22"/>
      <c r="D151" s="22" t="s">
        <v>233</v>
      </c>
      <c r="E151" s="86">
        <v>42416</v>
      </c>
      <c r="G151" s="27">
        <v>2015</v>
      </c>
      <c r="H151" s="22" t="s">
        <v>336</v>
      </c>
      <c r="I151" s="22" t="s">
        <v>659</v>
      </c>
    </row>
    <row r="152" spans="1:9" ht="18.25" customHeight="1" thickBot="1">
      <c r="A152" s="100" t="s">
        <v>278</v>
      </c>
      <c r="B152" s="100"/>
      <c r="C152" s="100"/>
      <c r="D152" s="100"/>
      <c r="E152" s="103"/>
      <c r="F152" s="48">
        <f>SUM(E140:E151)</f>
        <v>340423</v>
      </c>
      <c r="G152" s="101"/>
      <c r="H152" s="100"/>
      <c r="I152" s="100"/>
    </row>
    <row r="153" spans="1:9" ht="18.25" customHeight="1" thickTop="1">
      <c r="A153" s="23"/>
      <c r="B153" s="22"/>
      <c r="C153" s="22"/>
      <c r="D153" s="22"/>
      <c r="E153" s="86"/>
      <c r="G153" s="27"/>
      <c r="H153" s="22"/>
      <c r="I153" s="22"/>
    </row>
    <row r="154" spans="1:9" ht="18.25" customHeight="1">
      <c r="A154" s="92" t="s">
        <v>327</v>
      </c>
      <c r="B154" s="93" t="s">
        <v>283</v>
      </c>
      <c r="C154" s="94">
        <v>10236</v>
      </c>
      <c r="D154" s="116">
        <v>44883</v>
      </c>
      <c r="E154" s="241">
        <v>576</v>
      </c>
      <c r="F154" s="99"/>
      <c r="G154" s="72" t="s">
        <v>287</v>
      </c>
      <c r="H154" s="78" t="s">
        <v>726</v>
      </c>
      <c r="I154" s="78" t="s">
        <v>660</v>
      </c>
    </row>
    <row r="155" spans="1:9" ht="18.25" customHeight="1">
      <c r="A155" s="23"/>
      <c r="B155" s="22"/>
      <c r="C155" s="88"/>
      <c r="D155" s="110">
        <v>44883</v>
      </c>
      <c r="E155" s="144">
        <v>163</v>
      </c>
      <c r="F155" s="80"/>
      <c r="G155" s="26" t="s">
        <v>287</v>
      </c>
      <c r="H155" s="81" t="s">
        <v>726</v>
      </c>
      <c r="I155" s="81" t="s">
        <v>660</v>
      </c>
    </row>
    <row r="156" spans="1:9" ht="18.25" customHeight="1">
      <c r="A156" s="23"/>
      <c r="B156" s="22"/>
      <c r="C156" s="88"/>
      <c r="D156" s="110">
        <v>44883</v>
      </c>
      <c r="E156" s="242">
        <v>3675</v>
      </c>
      <c r="F156" s="80"/>
      <c r="G156" s="26" t="s">
        <v>287</v>
      </c>
      <c r="H156" s="81" t="s">
        <v>726</v>
      </c>
      <c r="I156" s="81" t="s">
        <v>660</v>
      </c>
    </row>
    <row r="157" spans="1:9" ht="18.25" customHeight="1">
      <c r="A157" s="23"/>
      <c r="B157" s="22"/>
      <c r="C157" s="88"/>
      <c r="D157" s="110">
        <v>44883</v>
      </c>
      <c r="E157" s="242">
        <v>43774</v>
      </c>
      <c r="F157" s="80"/>
      <c r="G157" s="26" t="s">
        <v>287</v>
      </c>
      <c r="H157" s="81" t="s">
        <v>726</v>
      </c>
      <c r="I157" s="81" t="s">
        <v>660</v>
      </c>
    </row>
    <row r="158" spans="1:9" ht="18.25" customHeight="1">
      <c r="A158" s="23"/>
      <c r="B158" s="22"/>
      <c r="C158" s="88"/>
      <c r="D158" s="110">
        <v>44883</v>
      </c>
      <c r="E158" s="144">
        <v>196</v>
      </c>
      <c r="F158" s="80"/>
      <c r="G158" s="26" t="s">
        <v>287</v>
      </c>
      <c r="H158" s="81" t="s">
        <v>726</v>
      </c>
      <c r="I158" s="81" t="s">
        <v>660</v>
      </c>
    </row>
    <row r="159" spans="1:9" ht="18.25" customHeight="1">
      <c r="A159" s="23"/>
      <c r="B159" s="22"/>
      <c r="C159" s="88"/>
      <c r="D159" s="110">
        <v>44883</v>
      </c>
      <c r="E159" s="144">
        <v>374</v>
      </c>
      <c r="F159" s="80"/>
      <c r="G159" s="26" t="s">
        <v>287</v>
      </c>
      <c r="H159" s="81" t="s">
        <v>726</v>
      </c>
      <c r="I159" s="81" t="s">
        <v>660</v>
      </c>
    </row>
    <row r="160" spans="1:9" ht="18.25" customHeight="1">
      <c r="A160" s="23"/>
      <c r="B160" s="22"/>
      <c r="C160" s="88"/>
      <c r="D160" s="24" t="s">
        <v>725</v>
      </c>
      <c r="E160" s="243">
        <v>73</v>
      </c>
      <c r="F160" s="80"/>
      <c r="G160" s="26" t="s">
        <v>287</v>
      </c>
      <c r="H160" s="81" t="s">
        <v>726</v>
      </c>
      <c r="I160" s="81" t="s">
        <v>660</v>
      </c>
    </row>
    <row r="161" spans="1:9" ht="18.25" customHeight="1">
      <c r="A161" s="23"/>
      <c r="B161" s="22"/>
      <c r="C161" s="88"/>
      <c r="D161" s="24" t="s">
        <v>727</v>
      </c>
      <c r="E161" s="243">
        <v>165</v>
      </c>
      <c r="F161" s="80"/>
      <c r="G161" s="26" t="s">
        <v>287</v>
      </c>
      <c r="H161" s="81" t="s">
        <v>726</v>
      </c>
      <c r="I161" s="81" t="s">
        <v>660</v>
      </c>
    </row>
    <row r="162" spans="1:9" ht="18.25" customHeight="1">
      <c r="A162" s="23"/>
      <c r="B162" s="22"/>
      <c r="C162" s="88"/>
      <c r="D162" s="24" t="s">
        <v>727</v>
      </c>
      <c r="E162" s="243">
        <v>3285</v>
      </c>
      <c r="F162" s="80"/>
      <c r="G162" s="26" t="s">
        <v>287</v>
      </c>
      <c r="H162" s="81" t="s">
        <v>726</v>
      </c>
      <c r="I162" s="81" t="s">
        <v>660</v>
      </c>
    </row>
    <row r="163" spans="1:9" ht="18.25" customHeight="1">
      <c r="A163" s="23"/>
      <c r="B163" s="22"/>
      <c r="C163" s="88"/>
      <c r="D163" s="24" t="s">
        <v>727</v>
      </c>
      <c r="E163" s="243">
        <v>38656</v>
      </c>
      <c r="F163" s="80"/>
      <c r="G163" s="26" t="s">
        <v>287</v>
      </c>
      <c r="H163" s="81" t="s">
        <v>726</v>
      </c>
      <c r="I163" s="81" t="s">
        <v>660</v>
      </c>
    </row>
    <row r="164" spans="1:9" ht="18.25" customHeight="1">
      <c r="A164" s="23"/>
      <c r="B164" s="22"/>
      <c r="C164" s="88"/>
      <c r="D164" s="24" t="s">
        <v>727</v>
      </c>
      <c r="E164" s="243">
        <v>605</v>
      </c>
      <c r="F164" s="80"/>
      <c r="G164" s="26" t="s">
        <v>287</v>
      </c>
      <c r="H164" s="244" t="s">
        <v>430</v>
      </c>
      <c r="I164" s="81" t="s">
        <v>660</v>
      </c>
    </row>
    <row r="165" spans="1:9" ht="18.25" customHeight="1">
      <c r="A165" s="23"/>
      <c r="B165" s="22"/>
      <c r="C165" s="88"/>
      <c r="D165" s="24" t="s">
        <v>727</v>
      </c>
      <c r="E165" s="243">
        <v>171</v>
      </c>
      <c r="F165" s="80"/>
      <c r="G165" s="26" t="s">
        <v>287</v>
      </c>
      <c r="H165" s="244" t="s">
        <v>430</v>
      </c>
      <c r="I165" s="81" t="s">
        <v>660</v>
      </c>
    </row>
    <row r="166" spans="1:9" ht="18.25" customHeight="1">
      <c r="A166" s="23"/>
      <c r="B166" s="22"/>
      <c r="C166" s="88"/>
      <c r="D166" s="24" t="s">
        <v>727</v>
      </c>
      <c r="E166" s="243">
        <v>429</v>
      </c>
      <c r="F166" s="80"/>
      <c r="G166" s="26" t="s">
        <v>287</v>
      </c>
      <c r="H166" s="244" t="s">
        <v>431</v>
      </c>
      <c r="I166" s="81" t="s">
        <v>660</v>
      </c>
    </row>
    <row r="167" spans="1:9" ht="18.25" customHeight="1">
      <c r="A167" s="23"/>
      <c r="B167" s="22"/>
      <c r="C167" s="88"/>
      <c r="D167" s="24" t="s">
        <v>728</v>
      </c>
      <c r="E167" s="243">
        <v>4</v>
      </c>
      <c r="F167" s="80"/>
      <c r="G167" s="26" t="s">
        <v>287</v>
      </c>
      <c r="H167" s="81" t="s">
        <v>730</v>
      </c>
      <c r="I167" s="81" t="s">
        <v>660</v>
      </c>
    </row>
    <row r="168" spans="1:9" ht="18.25" customHeight="1">
      <c r="A168" s="23"/>
      <c r="B168" s="22"/>
      <c r="C168" s="88"/>
      <c r="D168" s="24" t="s">
        <v>729</v>
      </c>
      <c r="E168" s="243">
        <v>200</v>
      </c>
      <c r="F168" s="80"/>
      <c r="G168" s="26" t="s">
        <v>287</v>
      </c>
      <c r="H168" s="81" t="s">
        <v>730</v>
      </c>
      <c r="I168" s="81" t="s">
        <v>660</v>
      </c>
    </row>
    <row r="169" spans="1:9" ht="18.25" customHeight="1">
      <c r="A169" s="23"/>
      <c r="B169" s="22"/>
      <c r="C169" s="88"/>
      <c r="D169" s="24" t="s">
        <v>729</v>
      </c>
      <c r="E169" s="243">
        <v>3996</v>
      </c>
      <c r="F169" s="80"/>
      <c r="G169" s="26" t="s">
        <v>287</v>
      </c>
      <c r="H169" s="81" t="s">
        <v>730</v>
      </c>
      <c r="I169" s="81" t="s">
        <v>660</v>
      </c>
    </row>
    <row r="170" spans="1:9" ht="18.25" customHeight="1">
      <c r="A170" s="23"/>
      <c r="B170" s="22"/>
      <c r="C170" s="88"/>
      <c r="D170" s="24" t="s">
        <v>729</v>
      </c>
      <c r="E170" s="243">
        <v>36963</v>
      </c>
      <c r="F170" s="80"/>
      <c r="G170" s="26" t="s">
        <v>287</v>
      </c>
      <c r="H170" s="81" t="s">
        <v>730</v>
      </c>
      <c r="I170" s="81" t="s">
        <v>660</v>
      </c>
    </row>
    <row r="171" spans="1:9" ht="18.25" customHeight="1">
      <c r="A171" s="23"/>
      <c r="B171" s="22"/>
      <c r="C171" s="88"/>
      <c r="D171" s="24" t="s">
        <v>729</v>
      </c>
      <c r="E171" s="243">
        <v>600</v>
      </c>
      <c r="F171" s="80"/>
      <c r="G171" s="26" t="s">
        <v>287</v>
      </c>
      <c r="H171" s="81" t="s">
        <v>731</v>
      </c>
      <c r="I171" s="81" t="s">
        <v>660</v>
      </c>
    </row>
    <row r="172" spans="1:9" ht="18.25" customHeight="1">
      <c r="A172" s="23"/>
      <c r="B172" s="22"/>
      <c r="C172" s="88"/>
      <c r="D172" s="24" t="s">
        <v>729</v>
      </c>
      <c r="E172" s="243">
        <v>400</v>
      </c>
      <c r="F172" s="80"/>
      <c r="G172" s="26" t="s">
        <v>287</v>
      </c>
      <c r="H172" s="81" t="s">
        <v>731</v>
      </c>
      <c r="I172" s="81" t="s">
        <v>660</v>
      </c>
    </row>
    <row r="173" spans="1:9" ht="18.25" customHeight="1">
      <c r="A173" s="23"/>
      <c r="B173" s="22"/>
      <c r="C173" s="88"/>
      <c r="D173" s="24" t="s">
        <v>729</v>
      </c>
      <c r="E173" s="243">
        <v>500</v>
      </c>
      <c r="F173" s="80"/>
      <c r="G173" s="26" t="s">
        <v>287</v>
      </c>
      <c r="H173" s="81" t="s">
        <v>732</v>
      </c>
      <c r="I173" s="81" t="s">
        <v>660</v>
      </c>
    </row>
    <row r="174" spans="1:9" ht="18.25" customHeight="1">
      <c r="A174" s="23"/>
      <c r="B174" s="22"/>
      <c r="C174" s="88"/>
      <c r="D174" s="24" t="s">
        <v>729</v>
      </c>
      <c r="E174" s="243">
        <v>37</v>
      </c>
      <c r="F174" s="80"/>
      <c r="G174" s="26" t="s">
        <v>287</v>
      </c>
      <c r="H174" s="81" t="s">
        <v>730</v>
      </c>
      <c r="I174" s="81" t="s">
        <v>660</v>
      </c>
    </row>
    <row r="175" spans="1:9" ht="18.25" customHeight="1">
      <c r="A175" s="23"/>
      <c r="B175" s="22"/>
      <c r="C175" s="88"/>
      <c r="D175" s="24" t="s">
        <v>614</v>
      </c>
      <c r="E175" s="243">
        <v>313</v>
      </c>
      <c r="F175" s="80"/>
      <c r="G175" s="26" t="s">
        <v>287</v>
      </c>
      <c r="H175" s="81" t="s">
        <v>429</v>
      </c>
      <c r="I175" s="81" t="s">
        <v>660</v>
      </c>
    </row>
    <row r="176" spans="1:9" ht="18.25" customHeight="1">
      <c r="A176" s="22"/>
      <c r="B176" s="22"/>
      <c r="C176" s="22"/>
      <c r="D176" s="24" t="s">
        <v>614</v>
      </c>
      <c r="E176" s="243">
        <v>402</v>
      </c>
      <c r="F176" s="80"/>
      <c r="G176" s="26" t="s">
        <v>287</v>
      </c>
      <c r="H176" s="81" t="s">
        <v>429</v>
      </c>
      <c r="I176" s="81" t="s">
        <v>660</v>
      </c>
    </row>
    <row r="177" spans="1:9" ht="18.25" customHeight="1">
      <c r="A177" s="22"/>
      <c r="B177" s="22"/>
      <c r="C177" s="22"/>
      <c r="D177" s="24" t="s">
        <v>614</v>
      </c>
      <c r="E177" s="243">
        <v>542</v>
      </c>
      <c r="F177" s="80"/>
      <c r="G177" s="26" t="s">
        <v>287</v>
      </c>
      <c r="H177" s="81" t="s">
        <v>429</v>
      </c>
      <c r="I177" s="81" t="s">
        <v>660</v>
      </c>
    </row>
    <row r="178" spans="1:9" ht="18.25" customHeight="1">
      <c r="A178" s="22"/>
      <c r="B178" s="22"/>
      <c r="C178" s="22"/>
      <c r="D178" s="24" t="s">
        <v>615</v>
      </c>
      <c r="E178" s="243">
        <v>912</v>
      </c>
      <c r="F178" s="80"/>
      <c r="G178" s="26" t="s">
        <v>287</v>
      </c>
      <c r="H178" s="81" t="s">
        <v>432</v>
      </c>
      <c r="I178" s="81" t="s">
        <v>660</v>
      </c>
    </row>
    <row r="179" spans="1:9" ht="18.25" customHeight="1">
      <c r="A179" s="22"/>
      <c r="B179" s="22"/>
      <c r="C179" s="22"/>
      <c r="D179" s="24" t="s">
        <v>615</v>
      </c>
      <c r="E179" s="243">
        <v>811</v>
      </c>
      <c r="F179" s="80"/>
      <c r="G179" s="26" t="s">
        <v>287</v>
      </c>
      <c r="H179" s="81" t="s">
        <v>432</v>
      </c>
      <c r="I179" s="81" t="s">
        <v>660</v>
      </c>
    </row>
    <row r="180" spans="1:9" ht="18.25" customHeight="1">
      <c r="A180" s="22"/>
      <c r="B180" s="22"/>
      <c r="C180" s="22"/>
      <c r="D180" s="24" t="s">
        <v>616</v>
      </c>
      <c r="E180" s="243">
        <v>60</v>
      </c>
      <c r="F180" s="80"/>
      <c r="G180" s="26" t="s">
        <v>287</v>
      </c>
      <c r="H180" s="81" t="s">
        <v>433</v>
      </c>
      <c r="I180" s="81" t="s">
        <v>660</v>
      </c>
    </row>
    <row r="181" spans="1:9" ht="18.25" customHeight="1">
      <c r="A181" s="22"/>
      <c r="B181" s="22"/>
      <c r="C181" s="22"/>
      <c r="D181" s="24" t="s">
        <v>617</v>
      </c>
      <c r="E181" s="243">
        <v>78</v>
      </c>
      <c r="F181" s="80"/>
      <c r="G181" s="26" t="s">
        <v>287</v>
      </c>
      <c r="H181" s="81" t="s">
        <v>433</v>
      </c>
      <c r="I181" s="81" t="s">
        <v>660</v>
      </c>
    </row>
    <row r="182" spans="1:9" ht="18.25" customHeight="1">
      <c r="A182" s="22"/>
      <c r="B182" s="22"/>
      <c r="C182" s="22"/>
      <c r="D182" s="24" t="s">
        <v>618</v>
      </c>
      <c r="E182" s="243">
        <v>62</v>
      </c>
      <c r="F182" s="80"/>
      <c r="G182" s="26" t="s">
        <v>287</v>
      </c>
      <c r="H182" s="81" t="s">
        <v>434</v>
      </c>
      <c r="I182" s="81" t="s">
        <v>660</v>
      </c>
    </row>
    <row r="183" spans="1:9" ht="18.25" customHeight="1">
      <c r="A183" s="22"/>
      <c r="B183" s="22"/>
      <c r="C183" s="22"/>
      <c r="D183" s="24" t="s">
        <v>733</v>
      </c>
      <c r="E183" s="243">
        <v>500</v>
      </c>
      <c r="F183" s="80"/>
      <c r="G183" s="26" t="s">
        <v>287</v>
      </c>
      <c r="H183" s="81" t="s">
        <v>435</v>
      </c>
      <c r="I183" s="81" t="s">
        <v>660</v>
      </c>
    </row>
    <row r="184" spans="1:9" ht="18.25" customHeight="1">
      <c r="A184" s="22"/>
      <c r="B184" s="22"/>
      <c r="C184" s="22"/>
      <c r="D184" s="24" t="s">
        <v>619</v>
      </c>
      <c r="E184" s="243">
        <v>56</v>
      </c>
      <c r="F184" s="80"/>
      <c r="G184" s="26" t="s">
        <v>287</v>
      </c>
      <c r="H184" s="81" t="s">
        <v>432</v>
      </c>
      <c r="I184" s="81" t="s">
        <v>660</v>
      </c>
    </row>
    <row r="185" spans="1:9" ht="18.25" customHeight="1">
      <c r="A185" s="22"/>
      <c r="B185" s="22"/>
      <c r="C185" s="22"/>
      <c r="D185" s="24" t="s">
        <v>619</v>
      </c>
      <c r="E185" s="243">
        <v>527</v>
      </c>
      <c r="F185" s="80"/>
      <c r="G185" s="26" t="s">
        <v>287</v>
      </c>
      <c r="H185" s="81" t="s">
        <v>432</v>
      </c>
      <c r="I185" s="81" t="s">
        <v>660</v>
      </c>
    </row>
    <row r="186" spans="1:9" ht="18.25" customHeight="1">
      <c r="A186" s="22"/>
      <c r="B186" s="22"/>
      <c r="C186" s="22"/>
      <c r="D186" s="24" t="s">
        <v>428</v>
      </c>
      <c r="E186" s="243">
        <v>216775</v>
      </c>
      <c r="F186" s="80"/>
      <c r="G186" s="26" t="s">
        <v>287</v>
      </c>
      <c r="H186" s="81" t="s">
        <v>332</v>
      </c>
      <c r="I186" s="81" t="s">
        <v>660</v>
      </c>
    </row>
    <row r="187" spans="1:9" ht="18.25" customHeight="1">
      <c r="A187" s="22"/>
      <c r="B187" s="22"/>
      <c r="C187" s="22"/>
      <c r="D187" s="38" t="s">
        <v>335</v>
      </c>
      <c r="E187" s="36">
        <v>280000</v>
      </c>
      <c r="F187" s="80"/>
      <c r="G187" s="26" t="s">
        <v>287</v>
      </c>
      <c r="H187" s="24" t="s">
        <v>334</v>
      </c>
      <c r="I187" s="81" t="s">
        <v>660</v>
      </c>
    </row>
    <row r="188" spans="1:9" ht="18.25" customHeight="1">
      <c r="A188" s="22"/>
      <c r="B188" s="22"/>
      <c r="C188" s="22"/>
      <c r="D188" s="38" t="s">
        <v>333</v>
      </c>
      <c r="E188" s="36">
        <v>260000</v>
      </c>
      <c r="F188" s="80"/>
      <c r="G188" s="26" t="s">
        <v>287</v>
      </c>
      <c r="H188" s="24" t="s">
        <v>332</v>
      </c>
      <c r="I188" s="81" t="s">
        <v>660</v>
      </c>
    </row>
    <row r="189" spans="1:9" ht="18.25" customHeight="1">
      <c r="A189" s="22"/>
      <c r="B189" s="22"/>
      <c r="C189" s="22"/>
      <c r="D189" s="38" t="s">
        <v>253</v>
      </c>
      <c r="E189" s="36">
        <v>41383</v>
      </c>
      <c r="F189" s="80"/>
      <c r="G189" s="26" t="s">
        <v>287</v>
      </c>
      <c r="H189" s="24" t="s">
        <v>331</v>
      </c>
      <c r="I189" s="81" t="s">
        <v>660</v>
      </c>
    </row>
    <row r="190" spans="1:9" ht="18.25" customHeight="1">
      <c r="A190" s="22"/>
      <c r="B190" s="22"/>
      <c r="C190" s="22"/>
      <c r="D190" s="38" t="s">
        <v>330</v>
      </c>
      <c r="E190" s="36">
        <v>1325</v>
      </c>
      <c r="F190" s="80"/>
      <c r="G190" s="26" t="s">
        <v>287</v>
      </c>
      <c r="H190" s="24" t="s">
        <v>436</v>
      </c>
      <c r="I190" s="81" t="s">
        <v>660</v>
      </c>
    </row>
    <row r="191" spans="1:9" ht="18.25" customHeight="1">
      <c r="A191" s="22"/>
      <c r="B191" s="22"/>
      <c r="C191" s="22"/>
      <c r="D191" s="38" t="s">
        <v>330</v>
      </c>
      <c r="E191" s="36">
        <v>91979</v>
      </c>
      <c r="F191" s="80"/>
      <c r="G191" s="26" t="s">
        <v>287</v>
      </c>
      <c r="H191" s="24" t="s">
        <v>325</v>
      </c>
      <c r="I191" s="81" t="s">
        <v>660</v>
      </c>
    </row>
    <row r="192" spans="1:9" ht="18.25" customHeight="1">
      <c r="A192" s="22"/>
      <c r="B192" s="22"/>
      <c r="C192" s="22"/>
      <c r="D192" s="38" t="s">
        <v>329</v>
      </c>
      <c r="E192" s="36">
        <v>220000</v>
      </c>
      <c r="F192" s="80"/>
      <c r="G192" s="26" t="s">
        <v>287</v>
      </c>
      <c r="H192" s="24" t="s">
        <v>328</v>
      </c>
      <c r="I192" s="81" t="s">
        <v>660</v>
      </c>
    </row>
    <row r="193" spans="1:9" ht="18.25" customHeight="1">
      <c r="A193" s="22"/>
      <c r="B193" s="22"/>
      <c r="C193" s="22"/>
      <c r="D193" s="38" t="s">
        <v>326</v>
      </c>
      <c r="E193" s="36">
        <v>15557</v>
      </c>
      <c r="F193" s="80"/>
      <c r="G193" s="26" t="s">
        <v>287</v>
      </c>
      <c r="H193" s="24" t="s">
        <v>325</v>
      </c>
      <c r="I193" s="81" t="s">
        <v>660</v>
      </c>
    </row>
    <row r="194" spans="1:9" ht="18.25" customHeight="1" thickBot="1">
      <c r="A194" s="100" t="s">
        <v>278</v>
      </c>
      <c r="B194" s="100"/>
      <c r="C194" s="100"/>
      <c r="D194" s="100"/>
      <c r="E194" s="103"/>
      <c r="F194" s="48">
        <f>SUM(E154:E193)</f>
        <v>1266124</v>
      </c>
      <c r="G194" s="101"/>
      <c r="H194" s="100"/>
      <c r="I194" s="100"/>
    </row>
    <row r="195" spans="1:9" ht="18.25" customHeight="1" thickTop="1">
      <c r="A195" s="22"/>
      <c r="B195" s="22"/>
      <c r="C195" s="22"/>
      <c r="D195" s="22"/>
      <c r="E195" s="86"/>
      <c r="G195" s="27"/>
      <c r="H195" s="22"/>
      <c r="I195" s="22"/>
    </row>
    <row r="196" spans="1:9" ht="18" customHeight="1">
      <c r="A196" s="107" t="s">
        <v>324</v>
      </c>
      <c r="B196" s="93" t="s">
        <v>100</v>
      </c>
      <c r="C196" s="94">
        <v>1580</v>
      </c>
      <c r="D196" s="93" t="s">
        <v>323</v>
      </c>
      <c r="E196" s="95">
        <v>10955</v>
      </c>
      <c r="F196" s="96"/>
      <c r="G196" s="97">
        <v>2018</v>
      </c>
      <c r="H196" s="93" t="s">
        <v>322</v>
      </c>
      <c r="I196" s="93"/>
    </row>
    <row r="197" spans="1:9" ht="18.25" customHeight="1" thickBot="1">
      <c r="A197" s="100" t="s">
        <v>278</v>
      </c>
      <c r="B197" s="102"/>
      <c r="C197" s="102"/>
      <c r="D197" s="102"/>
      <c r="E197" s="105"/>
      <c r="F197" s="48">
        <f>SUM(E196)</f>
        <v>10955</v>
      </c>
      <c r="G197" s="106"/>
      <c r="H197" s="102"/>
      <c r="I197" s="102"/>
    </row>
    <row r="198" spans="1:9" ht="18.25" customHeight="1" thickTop="1"/>
    <row r="199" spans="1:9" ht="18.25" customHeight="1">
      <c r="A199" s="92" t="s">
        <v>167</v>
      </c>
      <c r="B199" s="93" t="s">
        <v>632</v>
      </c>
      <c r="C199" s="94">
        <v>1748</v>
      </c>
      <c r="D199" s="239">
        <v>44869</v>
      </c>
      <c r="E199" s="95">
        <v>49133</v>
      </c>
      <c r="F199" s="96"/>
      <c r="G199" s="97">
        <v>2018</v>
      </c>
      <c r="H199" s="93" t="s">
        <v>734</v>
      </c>
      <c r="I199" s="93" t="s">
        <v>659</v>
      </c>
    </row>
    <row r="200" spans="1:9" ht="18.25" customHeight="1">
      <c r="A200" s="23"/>
      <c r="B200" s="22"/>
      <c r="C200" s="88"/>
      <c r="D200" s="240">
        <v>44869</v>
      </c>
      <c r="E200" s="86">
        <v>25000</v>
      </c>
      <c r="G200" s="27">
        <v>2018</v>
      </c>
      <c r="H200" s="22" t="s">
        <v>734</v>
      </c>
      <c r="I200" s="22" t="s">
        <v>659</v>
      </c>
    </row>
    <row r="201" spans="1:9" ht="18.25" customHeight="1">
      <c r="A201" s="22"/>
      <c r="B201" s="22"/>
      <c r="C201" s="22"/>
      <c r="D201" s="240">
        <v>44869</v>
      </c>
      <c r="E201" s="86">
        <v>25000</v>
      </c>
      <c r="G201" s="27">
        <v>2018</v>
      </c>
      <c r="H201" s="22" t="s">
        <v>734</v>
      </c>
      <c r="I201" s="22" t="s">
        <v>659</v>
      </c>
    </row>
    <row r="202" spans="1:9" ht="18.25" customHeight="1" thickBot="1">
      <c r="A202" s="100" t="s">
        <v>278</v>
      </c>
      <c r="B202" s="100"/>
      <c r="C202" s="100"/>
      <c r="D202" s="100"/>
      <c r="E202" s="103"/>
      <c r="F202" s="48">
        <f>SUM(E199:E201)</f>
        <v>99133</v>
      </c>
      <c r="G202" s="101"/>
      <c r="H202" s="100"/>
      <c r="I202" s="100"/>
    </row>
    <row r="203" spans="1:9" ht="18.25" customHeight="1" thickTop="1">
      <c r="A203" s="22"/>
      <c r="B203" s="22"/>
      <c r="C203" s="22"/>
      <c r="D203" s="22"/>
      <c r="E203" s="86"/>
      <c r="F203" s="19"/>
      <c r="G203" s="27"/>
      <c r="H203" s="22"/>
    </row>
    <row r="204" spans="1:9" ht="18.25" customHeight="1">
      <c r="A204" s="21" t="s">
        <v>321</v>
      </c>
      <c r="F204" s="19">
        <f>SUM(E2:E202)</f>
        <v>3400908</v>
      </c>
      <c r="I204" s="22"/>
    </row>
    <row r="205" spans="1:9" ht="18.25" customHeight="1">
      <c r="F205" s="19"/>
    </row>
    <row r="206" spans="1:9" ht="18.25" customHeight="1"/>
    <row r="208" spans="1:9" ht="18.25" customHeight="1"/>
    <row r="209" ht="18.25" customHeight="1"/>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1165A-B7AF-0D45-B9E9-A6FE9559FEBF}">
  <sheetPr>
    <tabColor rgb="FFFF0000"/>
  </sheetPr>
  <dimension ref="A1:AB14"/>
  <sheetViews>
    <sheetView zoomScale="191" zoomScaleNormal="140" workbookViewId="0">
      <pane xSplit="1" ySplit="2" topLeftCell="B3" activePane="bottomRight" state="frozen"/>
      <selection pane="topRight" activeCell="C1" sqref="C1"/>
      <selection pane="bottomLeft" activeCell="A3" sqref="A3"/>
      <selection pane="bottomRight" activeCell="B6" sqref="B6"/>
    </sheetView>
  </sheetViews>
  <sheetFormatPr baseColWidth="10" defaultRowHeight="14"/>
  <cols>
    <col min="1" max="1" width="30.5703125" style="133" customWidth="1"/>
    <col min="2" max="2" width="10.7109375" style="134"/>
    <col min="3" max="3" width="13.7109375" style="134" customWidth="1"/>
    <col min="4" max="4" width="17.5703125" style="134" customWidth="1"/>
    <col min="5" max="5" width="16.5703125" style="134" customWidth="1"/>
    <col min="6" max="6" width="15.7109375" style="134" customWidth="1"/>
    <col min="7" max="7" width="16.28515625" style="134" customWidth="1"/>
    <col min="8" max="8" width="15.140625" style="144" customWidth="1"/>
    <col min="9" max="9" width="12.28515625" style="134" customWidth="1"/>
    <col min="10" max="10" width="13.42578125" style="161" customWidth="1"/>
    <col min="11" max="11" width="15" style="134" customWidth="1"/>
    <col min="12" max="12" width="17" style="157" customWidth="1"/>
    <col min="13" max="13" width="14.28515625" style="133" customWidth="1"/>
    <col min="14" max="14" width="11.42578125" style="134" customWidth="1"/>
    <col min="15" max="15" width="10.28515625" style="134" customWidth="1"/>
    <col min="16" max="16" width="12.42578125" style="134" customWidth="1"/>
    <col min="17" max="17" width="12.7109375" style="134" customWidth="1"/>
    <col min="18" max="19" width="14.85546875" style="134" customWidth="1"/>
    <col min="20" max="20" width="11.85546875" style="134" customWidth="1"/>
    <col min="21" max="21" width="12.28515625" style="134" customWidth="1"/>
    <col min="22" max="22" width="11.28515625" style="134" customWidth="1"/>
    <col min="23" max="23" width="22.140625" style="134" customWidth="1"/>
    <col min="24" max="24" width="10.7109375" style="134"/>
    <col min="25" max="25" width="7.5703125" style="134" customWidth="1"/>
    <col min="26" max="26" width="8.7109375" style="134" customWidth="1"/>
    <col min="27" max="27" width="12.42578125" style="134" customWidth="1"/>
    <col min="28" max="28" width="17" style="134" customWidth="1"/>
    <col min="29" max="16384" width="10.7109375" style="134"/>
  </cols>
  <sheetData>
    <row r="1" spans="1:28" s="127" customFormat="1" ht="25" customHeight="1" thickBot="1">
      <c r="A1" s="165" t="s">
        <v>740</v>
      </c>
      <c r="B1" s="123" t="s">
        <v>34</v>
      </c>
      <c r="C1" s="123"/>
      <c r="D1" s="123"/>
      <c r="E1" s="123"/>
      <c r="F1" s="123"/>
      <c r="G1" s="124" t="s">
        <v>38</v>
      </c>
      <c r="H1" s="124"/>
      <c r="I1" s="123"/>
      <c r="J1" s="125"/>
      <c r="K1" s="124" t="s">
        <v>736</v>
      </c>
      <c r="L1" s="123"/>
      <c r="M1" s="123" t="s">
        <v>37</v>
      </c>
      <c r="W1" s="126" t="s">
        <v>95</v>
      </c>
    </row>
    <row r="2" spans="1:28" s="156" customFormat="1" ht="107" thickTop="1" thickBot="1">
      <c r="A2" s="131" t="s">
        <v>35</v>
      </c>
      <c r="B2" s="154" t="s">
        <v>33</v>
      </c>
      <c r="C2" s="154" t="s">
        <v>32</v>
      </c>
      <c r="D2" s="154" t="s">
        <v>31</v>
      </c>
      <c r="E2" s="154" t="s">
        <v>34</v>
      </c>
      <c r="F2" s="131" t="s">
        <v>717</v>
      </c>
      <c r="G2" s="131" t="s">
        <v>752</v>
      </c>
      <c r="H2" s="131" t="s">
        <v>753</v>
      </c>
      <c r="I2" s="131" t="s">
        <v>30</v>
      </c>
      <c r="J2" s="130" t="s">
        <v>738</v>
      </c>
      <c r="K2" s="131" t="s">
        <v>718</v>
      </c>
      <c r="L2" s="131" t="s">
        <v>737</v>
      </c>
      <c r="M2" s="131" t="s">
        <v>739</v>
      </c>
      <c r="N2" s="154" t="s">
        <v>29</v>
      </c>
      <c r="O2" s="154" t="s">
        <v>28</v>
      </c>
      <c r="P2" s="154" t="s">
        <v>27</v>
      </c>
      <c r="Q2" s="154" t="s">
        <v>26</v>
      </c>
      <c r="R2" s="154" t="s">
        <v>25</v>
      </c>
      <c r="S2" s="154" t="s">
        <v>24</v>
      </c>
      <c r="T2" s="154" t="s">
        <v>23</v>
      </c>
      <c r="U2" s="154" t="s">
        <v>23</v>
      </c>
      <c r="V2" s="155" t="s">
        <v>759</v>
      </c>
      <c r="W2" s="166" t="s">
        <v>94</v>
      </c>
      <c r="Y2" s="155" t="s">
        <v>754</v>
      </c>
      <c r="Z2" s="155" t="s">
        <v>755</v>
      </c>
      <c r="AA2" s="155" t="s">
        <v>756</v>
      </c>
      <c r="AB2" s="155" t="s">
        <v>757</v>
      </c>
    </row>
    <row r="3" spans="1:28" s="156" customFormat="1" ht="45" customHeight="1" thickTop="1" thickBot="1">
      <c r="A3" s="167" t="s">
        <v>741</v>
      </c>
      <c r="B3" s="156" t="s">
        <v>812</v>
      </c>
      <c r="C3" s="167" t="s">
        <v>18</v>
      </c>
      <c r="D3" s="156" t="s">
        <v>749</v>
      </c>
      <c r="E3" s="156" t="s">
        <v>750</v>
      </c>
      <c r="F3" s="168" t="s">
        <v>748</v>
      </c>
      <c r="G3" s="156" t="s">
        <v>8</v>
      </c>
      <c r="H3" s="156" t="s">
        <v>11</v>
      </c>
      <c r="I3" s="167" t="s">
        <v>18</v>
      </c>
      <c r="J3" s="169">
        <f>('EM - Retirements'!F5)</f>
        <v>6</v>
      </c>
      <c r="K3" s="167" t="s">
        <v>8</v>
      </c>
      <c r="L3" s="156">
        <v>2010</v>
      </c>
      <c r="M3" s="170">
        <v>104941</v>
      </c>
      <c r="N3" s="171">
        <v>1</v>
      </c>
      <c r="O3" s="171">
        <v>0</v>
      </c>
      <c r="P3" s="171">
        <v>0</v>
      </c>
      <c r="Q3" s="171">
        <v>1</v>
      </c>
      <c r="R3" s="156" t="s">
        <v>107</v>
      </c>
      <c r="S3" s="172"/>
      <c r="T3" s="168"/>
      <c r="U3" s="172"/>
      <c r="V3" s="172"/>
      <c r="W3" s="156" t="s">
        <v>735</v>
      </c>
      <c r="Y3" s="172">
        <v>0</v>
      </c>
      <c r="Z3" s="172">
        <v>1</v>
      </c>
      <c r="AB3" s="173" t="s">
        <v>365</v>
      </c>
    </row>
    <row r="4" spans="1:28" ht="15" thickTop="1">
      <c r="I4" s="137"/>
      <c r="K4" s="137"/>
      <c r="L4" s="134"/>
      <c r="M4" s="143"/>
      <c r="Y4" s="137" t="s">
        <v>1</v>
      </c>
    </row>
    <row r="5" spans="1:28">
      <c r="A5" s="146">
        <f>COUNTIF(A3:A3, "*")</f>
        <v>1</v>
      </c>
      <c r="F5" s="135"/>
      <c r="G5" s="146">
        <f>COUNTIF(G3:G4, "Yes")</f>
        <v>0</v>
      </c>
      <c r="H5" s="146">
        <f>COUNTIF(H3:H4, "Yes")</f>
        <v>1</v>
      </c>
      <c r="I5" s="146"/>
      <c r="J5" s="162">
        <f>SUM(J3:J4)</f>
        <v>6</v>
      </c>
      <c r="K5" s="146">
        <f>COUNTIF(K3:K3, "Yes")</f>
        <v>0</v>
      </c>
      <c r="L5" s="135"/>
      <c r="M5" s="146"/>
      <c r="N5" s="146">
        <f>SUM(N3:N4)</f>
        <v>1</v>
      </c>
      <c r="O5" s="146">
        <f>SUM(O3:O4)</f>
        <v>0</v>
      </c>
      <c r="P5" s="146">
        <f>SUM(P3:P4)</f>
        <v>0</v>
      </c>
      <c r="Q5" s="146">
        <f>SUM(Q3:Q4)</f>
        <v>1</v>
      </c>
      <c r="R5" s="135"/>
      <c r="Y5" s="133">
        <f>COUNTIF(Y2:Y4, "Yes")</f>
        <v>0</v>
      </c>
    </row>
    <row r="6" spans="1:28" ht="15">
      <c r="A6" s="148" t="s">
        <v>7</v>
      </c>
      <c r="F6" s="135"/>
      <c r="G6" s="149" t="s">
        <v>620</v>
      </c>
      <c r="H6" s="149" t="s">
        <v>620</v>
      </c>
      <c r="I6" s="135"/>
      <c r="J6" s="163" t="s">
        <v>6</v>
      </c>
      <c r="K6" s="149" t="s">
        <v>480</v>
      </c>
      <c r="L6" s="135"/>
      <c r="M6" s="146"/>
      <c r="N6" s="148" t="s">
        <v>5</v>
      </c>
      <c r="O6" s="148" t="s">
        <v>4</v>
      </c>
      <c r="P6" s="148" t="s">
        <v>3</v>
      </c>
      <c r="Q6" s="148" t="s">
        <v>2</v>
      </c>
      <c r="R6" s="135"/>
    </row>
    <row r="7" spans="1:28">
      <c r="A7" s="134"/>
      <c r="F7" s="135"/>
      <c r="G7" s="146">
        <f>COUNTIF(G3:G4, "No")</f>
        <v>1</v>
      </c>
      <c r="H7" s="146">
        <f>COUNTIF(H3:H4, "No")</f>
        <v>0</v>
      </c>
      <c r="I7" s="135"/>
      <c r="J7" s="164"/>
      <c r="K7" s="146">
        <f>COUNTIF(K3:K3, "No")</f>
        <v>1</v>
      </c>
      <c r="L7" s="135"/>
      <c r="M7" s="146"/>
      <c r="N7" s="146">
        <f>COUNTIFS(N3:N3, "1",P3:P3, "1" )</f>
        <v>0</v>
      </c>
      <c r="O7" s="146">
        <f>COUNTIFS(O3:O3, "1",P3:P3, "1" )</f>
        <v>0</v>
      </c>
      <c r="P7" s="135"/>
      <c r="Q7" s="146">
        <f>COUNTIFS(N3:N3, "1",Q3:Q3, "1" )</f>
        <v>1</v>
      </c>
      <c r="R7" s="135"/>
    </row>
    <row r="8" spans="1:28" ht="15">
      <c r="A8" s="134"/>
      <c r="F8" s="135"/>
      <c r="G8" s="149" t="s">
        <v>621</v>
      </c>
      <c r="H8" s="149" t="s">
        <v>621</v>
      </c>
      <c r="I8" s="135"/>
      <c r="J8" s="164"/>
      <c r="K8" s="149" t="s">
        <v>481</v>
      </c>
      <c r="L8" s="135"/>
      <c r="M8" s="135"/>
      <c r="N8" s="148" t="s">
        <v>446</v>
      </c>
      <c r="O8" s="148" t="s">
        <v>447</v>
      </c>
      <c r="P8" s="135"/>
      <c r="Q8" s="148" t="s">
        <v>448</v>
      </c>
      <c r="R8" s="135"/>
    </row>
    <row r="9" spans="1:28">
      <c r="A9" s="134"/>
      <c r="F9" s="135"/>
      <c r="G9" s="146">
        <f>COUNTIFS(H3:H4, "No",G3:G4, "Yes" )</f>
        <v>0</v>
      </c>
      <c r="H9" s="146">
        <f>COUNTIFS(H3:H4, "Yes",G3:G4, "No" )</f>
        <v>1</v>
      </c>
      <c r="I9" s="135"/>
      <c r="J9" s="164"/>
      <c r="K9" s="135"/>
      <c r="L9" s="135"/>
      <c r="M9" s="135"/>
      <c r="N9" s="135"/>
      <c r="O9" s="135"/>
      <c r="P9" s="135"/>
      <c r="Q9" s="135"/>
      <c r="R9" s="135"/>
    </row>
    <row r="10" spans="1:28" ht="30">
      <c r="A10" s="134"/>
      <c r="F10" s="135"/>
      <c r="G10" s="149" t="s">
        <v>623</v>
      </c>
      <c r="H10" s="149" t="s">
        <v>622</v>
      </c>
      <c r="I10" s="135"/>
      <c r="J10" s="164"/>
      <c r="K10" s="135"/>
      <c r="L10" s="135"/>
      <c r="M10" s="135"/>
      <c r="N10" s="135"/>
      <c r="O10" s="135"/>
      <c r="P10" s="135"/>
      <c r="Q10" s="135"/>
      <c r="R10" s="135"/>
    </row>
    <row r="11" spans="1:28">
      <c r="A11" s="134"/>
      <c r="F11" s="135"/>
      <c r="G11" s="135"/>
      <c r="H11" s="135"/>
      <c r="I11" s="135"/>
      <c r="J11" s="164"/>
      <c r="K11" s="135"/>
      <c r="L11" s="135"/>
      <c r="M11" s="135"/>
      <c r="N11" s="135"/>
      <c r="O11" s="135"/>
      <c r="P11" s="135"/>
      <c r="Q11" s="135"/>
      <c r="R11" s="135"/>
    </row>
    <row r="12" spans="1:28">
      <c r="A12" s="134"/>
      <c r="H12" s="134"/>
      <c r="L12" s="134"/>
      <c r="M12" s="134"/>
    </row>
    <row r="13" spans="1:28">
      <c r="A13" s="134"/>
      <c r="H13" s="134"/>
      <c r="L13" s="134"/>
      <c r="M13" s="134"/>
    </row>
    <row r="14" spans="1:28">
      <c r="H14" s="134"/>
      <c r="L14" s="134"/>
      <c r="M14" s="134"/>
    </row>
  </sheetData>
  <autoFilter ref="A2:V3" xr:uid="{B98E7707-9A8D-FF40-B0BD-9B5822AAE70E}"/>
  <phoneticPr fontId="2"/>
  <hyperlinks>
    <hyperlink ref="F3" r:id="rId1" xr:uid="{02B927B9-8046-344A-AD89-A7CB04F7E436}"/>
    <hyperlink ref="AB3" r:id="rId2" xr:uid="{FA7041C2-63B4-314A-8387-FFE9527E2E03}"/>
  </hyperlinks>
  <pageMargins left="0.7" right="0.7" top="0.75" bottom="0.75" header="0.3" footer="0.3"/>
  <pageSetup paperSize="9"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861AC-E7AE-314D-A0B5-D052C5D0330C}">
  <sheetPr>
    <tabColor rgb="FFFF0000"/>
  </sheetPr>
  <dimension ref="A1:I12"/>
  <sheetViews>
    <sheetView zoomScale="150" workbookViewId="0">
      <pane ySplit="1" topLeftCell="A2" activePane="bottomLeft" state="frozen"/>
      <selection pane="bottomLeft" activeCell="E41" sqref="E41"/>
    </sheetView>
  </sheetViews>
  <sheetFormatPr baseColWidth="10" defaultRowHeight="14"/>
  <cols>
    <col min="1" max="1" width="41.42578125" style="21" customWidth="1"/>
    <col min="2" max="3" width="10.7109375" style="21"/>
    <col min="4" max="4" width="13.42578125" style="21" customWidth="1"/>
    <col min="5" max="5" width="10.140625" style="20" customWidth="1"/>
    <col min="6" max="6" width="7.7109375" style="21" customWidth="1"/>
    <col min="7" max="7" width="8.5703125" style="89" customWidth="1"/>
    <col min="8" max="16384" width="10.7109375" style="21"/>
  </cols>
  <sheetData>
    <row r="1" spans="1:9" ht="58" customHeight="1">
      <c r="A1" s="120" t="s">
        <v>740</v>
      </c>
      <c r="B1" s="55" t="s">
        <v>286</v>
      </c>
      <c r="C1" s="90" t="s">
        <v>695</v>
      </c>
      <c r="D1" s="55" t="s">
        <v>285</v>
      </c>
      <c r="E1" s="56" t="s">
        <v>745</v>
      </c>
      <c r="F1" s="56" t="s">
        <v>686</v>
      </c>
      <c r="G1" s="58" t="s">
        <v>284</v>
      </c>
      <c r="H1" s="55" t="s">
        <v>746</v>
      </c>
      <c r="I1" s="55" t="s">
        <v>744</v>
      </c>
    </row>
    <row r="2" spans="1:9" ht="18.25" customHeight="1">
      <c r="A2" s="23"/>
      <c r="B2" s="91"/>
      <c r="C2" s="91"/>
      <c r="D2" s="91"/>
      <c r="F2" s="20"/>
      <c r="G2" s="25"/>
      <c r="H2" s="91"/>
      <c r="I2" s="91"/>
    </row>
    <row r="3" spans="1:9" ht="18.25" customHeight="1">
      <c r="A3" s="93" t="s">
        <v>741</v>
      </c>
      <c r="B3" s="93" t="s">
        <v>632</v>
      </c>
      <c r="C3" s="94">
        <v>849</v>
      </c>
      <c r="D3" s="93" t="s">
        <v>742</v>
      </c>
      <c r="E3" s="95">
        <v>3</v>
      </c>
      <c r="F3" s="96"/>
      <c r="G3" s="97">
        <v>2016</v>
      </c>
      <c r="H3" s="93"/>
      <c r="I3" s="93" t="s">
        <v>659</v>
      </c>
    </row>
    <row r="4" spans="1:9" ht="18.25" customHeight="1">
      <c r="A4" s="22"/>
      <c r="B4" s="22"/>
      <c r="C4" s="22"/>
      <c r="D4" s="22" t="s">
        <v>743</v>
      </c>
      <c r="E4" s="86">
        <v>3</v>
      </c>
      <c r="G4" s="27">
        <v>2016</v>
      </c>
      <c r="H4" s="22"/>
      <c r="I4" s="22" t="s">
        <v>659</v>
      </c>
    </row>
    <row r="5" spans="1:9" ht="18.25" customHeight="1" thickBot="1">
      <c r="A5" s="100" t="s">
        <v>278</v>
      </c>
      <c r="B5" s="100"/>
      <c r="C5" s="100"/>
      <c r="D5" s="100"/>
      <c r="E5" s="103"/>
      <c r="F5" s="48">
        <f>SUM(E3:E4)</f>
        <v>6</v>
      </c>
      <c r="G5" s="101"/>
      <c r="H5" s="100"/>
      <c r="I5" s="100"/>
    </row>
    <row r="6" spans="1:9" ht="18.25" customHeight="1" thickTop="1">
      <c r="A6" s="23"/>
      <c r="B6" s="22"/>
      <c r="C6" s="22"/>
      <c r="D6" s="22"/>
      <c r="E6" s="86"/>
      <c r="G6" s="27"/>
      <c r="H6" s="22"/>
      <c r="I6" s="22"/>
    </row>
    <row r="7" spans="1:9" ht="18.25" customHeight="1">
      <c r="A7" s="21" t="s">
        <v>321</v>
      </c>
      <c r="F7" s="19">
        <f>SUM(E2:E6)</f>
        <v>6</v>
      </c>
    </row>
    <row r="8" spans="1:9" ht="18.25" customHeight="1"/>
    <row r="9" spans="1:9" ht="18.25" customHeight="1"/>
    <row r="11" spans="1:9" ht="18.25" customHeight="1"/>
    <row r="12" spans="1:9" ht="18.25" customHeight="1"/>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DD21A-5128-A04B-8A9A-FBFE10B8C988}">
  <dimension ref="A1:R18"/>
  <sheetViews>
    <sheetView zoomScale="186" workbookViewId="0">
      <pane ySplit="1" topLeftCell="A2" activePane="bottomLeft" state="frozen"/>
      <selection pane="bottomLeft" activeCell="K1" sqref="K1"/>
    </sheetView>
  </sheetViews>
  <sheetFormatPr baseColWidth="10" defaultRowHeight="14"/>
  <cols>
    <col min="1" max="1" width="8.5703125" style="174" customWidth="1"/>
    <col min="2" max="2" width="47" style="176" customWidth="1"/>
    <col min="3" max="3" width="11.28515625" style="174" customWidth="1"/>
    <col min="4" max="4" width="16.5703125" style="174" hidden="1" customWidth="1"/>
    <col min="5" max="6" width="9.42578125" style="174" hidden="1" customWidth="1"/>
    <col min="7" max="7" width="13.5703125" style="175" hidden="1" customWidth="1"/>
    <col min="8" max="9" width="8.140625" style="175" customWidth="1"/>
    <col min="10" max="10" width="10.140625" style="174" customWidth="1"/>
    <col min="11" max="11" width="15.42578125" style="174" customWidth="1"/>
    <col min="12" max="12" width="11.7109375" style="174" customWidth="1"/>
    <col min="13" max="13" width="34" style="174" customWidth="1"/>
    <col min="14" max="14" width="19.28515625" style="174" customWidth="1"/>
    <col min="15" max="15" width="13.42578125" style="174" customWidth="1"/>
    <col min="16" max="16384" width="10.7109375" style="174"/>
  </cols>
  <sheetData>
    <row r="1" spans="1:18" s="209" customFormat="1" ht="50" customHeight="1" thickBot="1">
      <c r="A1" s="215"/>
      <c r="B1" s="210" t="s">
        <v>35</v>
      </c>
      <c r="C1" s="213" t="s">
        <v>807</v>
      </c>
      <c r="D1" s="212" t="s">
        <v>806</v>
      </c>
      <c r="E1" s="212" t="s">
        <v>805</v>
      </c>
      <c r="F1" s="212" t="s">
        <v>804</v>
      </c>
      <c r="G1" s="213" t="s">
        <v>28</v>
      </c>
      <c r="H1" s="212" t="s">
        <v>803</v>
      </c>
      <c r="I1" s="212" t="s">
        <v>802</v>
      </c>
      <c r="J1" s="212" t="s">
        <v>801</v>
      </c>
      <c r="K1" s="212" t="s">
        <v>813</v>
      </c>
      <c r="L1" s="212" t="s">
        <v>800</v>
      </c>
      <c r="M1" s="211" t="s">
        <v>799</v>
      </c>
      <c r="N1" s="211" t="s">
        <v>798</v>
      </c>
      <c r="O1" s="210" t="s">
        <v>797</v>
      </c>
      <c r="P1" s="210" t="s">
        <v>796</v>
      </c>
    </row>
    <row r="2" spans="1:18" s="201" customFormat="1" ht="15" customHeight="1" thickTop="1" thickBot="1">
      <c r="A2" s="208" t="s">
        <v>220</v>
      </c>
      <c r="B2" s="207" t="s">
        <v>795</v>
      </c>
      <c r="C2" s="203" t="s">
        <v>287</v>
      </c>
      <c r="D2" s="203"/>
      <c r="E2" s="203"/>
      <c r="F2" s="203" t="s">
        <v>287</v>
      </c>
      <c r="G2" s="206">
        <v>1</v>
      </c>
      <c r="H2" s="205">
        <v>1</v>
      </c>
      <c r="I2" s="205">
        <v>0</v>
      </c>
      <c r="J2" s="203">
        <v>2020</v>
      </c>
      <c r="K2" s="204" t="s">
        <v>287</v>
      </c>
      <c r="L2" s="203" t="s">
        <v>287</v>
      </c>
      <c r="M2" s="201" t="s">
        <v>794</v>
      </c>
      <c r="N2" s="201" t="s">
        <v>299</v>
      </c>
      <c r="O2" s="202" t="s">
        <v>793</v>
      </c>
      <c r="P2" s="202" t="s">
        <v>792</v>
      </c>
    </row>
    <row r="3" spans="1:18" s="193" customFormat="1" ht="15" customHeight="1" thickTop="1">
      <c r="B3" s="197"/>
      <c r="C3" s="194"/>
      <c r="D3" s="194"/>
      <c r="E3" s="194"/>
      <c r="F3" s="194"/>
      <c r="G3" s="194"/>
      <c r="H3" s="196"/>
      <c r="I3" s="196"/>
      <c r="J3" s="194"/>
      <c r="K3" s="195"/>
      <c r="L3" s="194"/>
    </row>
    <row r="4" spans="1:18" ht="15" customHeight="1">
      <c r="A4" s="200" t="s">
        <v>219</v>
      </c>
      <c r="B4" s="176" t="s">
        <v>111</v>
      </c>
      <c r="C4" s="178" t="s">
        <v>112</v>
      </c>
      <c r="D4" s="199" t="s">
        <v>791</v>
      </c>
      <c r="E4" s="178"/>
      <c r="F4" s="178"/>
      <c r="G4" s="178">
        <v>0</v>
      </c>
      <c r="H4" s="175">
        <v>1</v>
      </c>
      <c r="I4" s="175">
        <v>0</v>
      </c>
      <c r="J4" s="178">
        <v>2010</v>
      </c>
      <c r="K4" s="187">
        <v>50000</v>
      </c>
      <c r="L4" s="178">
        <v>2018</v>
      </c>
      <c r="M4" s="174" t="s">
        <v>776</v>
      </c>
      <c r="N4" s="174" t="s">
        <v>775</v>
      </c>
      <c r="O4" s="140" t="s">
        <v>789</v>
      </c>
    </row>
    <row r="5" spans="1:18" ht="15" customHeight="1">
      <c r="B5" s="176" t="s">
        <v>167</v>
      </c>
      <c r="C5" s="178" t="s">
        <v>449</v>
      </c>
      <c r="D5" s="199" t="s">
        <v>791</v>
      </c>
      <c r="E5" s="178"/>
      <c r="F5" s="178"/>
      <c r="G5" s="178">
        <v>0</v>
      </c>
      <c r="H5" s="175">
        <v>1</v>
      </c>
      <c r="I5" s="175">
        <v>0</v>
      </c>
      <c r="J5" s="178">
        <v>2015</v>
      </c>
      <c r="K5" s="187">
        <v>99133</v>
      </c>
      <c r="L5" s="178">
        <v>2018</v>
      </c>
      <c r="M5" s="174" t="s">
        <v>776</v>
      </c>
      <c r="N5" s="174" t="s">
        <v>775</v>
      </c>
      <c r="O5" s="140" t="s">
        <v>789</v>
      </c>
    </row>
    <row r="6" spans="1:18" ht="15" customHeight="1" thickBot="1">
      <c r="A6" s="179"/>
      <c r="B6" s="185" t="s">
        <v>450</v>
      </c>
      <c r="C6" s="181" t="s">
        <v>451</v>
      </c>
      <c r="D6" s="198" t="s">
        <v>791</v>
      </c>
      <c r="E6" s="181"/>
      <c r="F6" s="181"/>
      <c r="G6" s="181">
        <v>0</v>
      </c>
      <c r="H6" s="183">
        <v>1</v>
      </c>
      <c r="I6" s="183">
        <v>0</v>
      </c>
      <c r="J6" s="181">
        <v>2018</v>
      </c>
      <c r="K6" s="182">
        <v>35552</v>
      </c>
      <c r="L6" s="181" t="s">
        <v>790</v>
      </c>
      <c r="M6" s="179" t="s">
        <v>776</v>
      </c>
      <c r="N6" s="179" t="s">
        <v>775</v>
      </c>
      <c r="O6" s="180" t="s">
        <v>789</v>
      </c>
      <c r="P6" s="179"/>
      <c r="Q6" s="179"/>
      <c r="R6" s="179"/>
    </row>
    <row r="7" spans="1:18" s="179" customFormat="1" ht="15" customHeight="1" thickTop="1" thickBot="1"/>
    <row r="8" spans="1:18" ht="15" customHeight="1" thickTop="1">
      <c r="A8" s="192" t="s">
        <v>36</v>
      </c>
      <c r="B8" s="176" t="s">
        <v>788</v>
      </c>
      <c r="C8" s="178" t="s">
        <v>20</v>
      </c>
      <c r="D8" s="189">
        <v>40000</v>
      </c>
      <c r="E8" s="188"/>
      <c r="F8" s="178">
        <v>2014</v>
      </c>
      <c r="G8" s="178">
        <v>1</v>
      </c>
      <c r="H8" s="175">
        <v>0</v>
      </c>
      <c r="I8" s="175">
        <v>1</v>
      </c>
      <c r="J8" s="178">
        <v>2014</v>
      </c>
      <c r="K8" s="187">
        <v>40000</v>
      </c>
      <c r="L8" s="178">
        <v>2014</v>
      </c>
      <c r="M8" s="174" t="s">
        <v>767</v>
      </c>
      <c r="N8" s="174" t="s">
        <v>21</v>
      </c>
      <c r="O8" s="174" t="s">
        <v>774</v>
      </c>
    </row>
    <row r="9" spans="1:18" ht="15" customHeight="1">
      <c r="B9" s="176" t="s">
        <v>39</v>
      </c>
      <c r="C9" s="178" t="s">
        <v>41</v>
      </c>
      <c r="D9" s="188">
        <v>20664</v>
      </c>
      <c r="E9" s="178"/>
      <c r="F9" s="178">
        <v>2019</v>
      </c>
      <c r="G9" s="178">
        <v>0</v>
      </c>
      <c r="H9" s="175">
        <v>1</v>
      </c>
      <c r="I9" s="175">
        <v>0</v>
      </c>
      <c r="J9" s="178">
        <v>2018</v>
      </c>
      <c r="K9" s="187">
        <v>20664</v>
      </c>
      <c r="L9" s="178">
        <v>2019</v>
      </c>
      <c r="M9" s="174" t="s">
        <v>776</v>
      </c>
      <c r="N9" s="174" t="s">
        <v>775</v>
      </c>
      <c r="O9" s="174" t="s">
        <v>774</v>
      </c>
    </row>
    <row r="10" spans="1:18" ht="15" customHeight="1">
      <c r="B10" s="176" t="s">
        <v>787</v>
      </c>
      <c r="C10" s="178" t="s">
        <v>52</v>
      </c>
      <c r="D10" s="190" t="s">
        <v>786</v>
      </c>
      <c r="E10" s="178"/>
      <c r="F10" s="178">
        <v>2008</v>
      </c>
      <c r="G10" s="178">
        <v>0</v>
      </c>
      <c r="H10" s="175">
        <v>1</v>
      </c>
      <c r="I10" s="175">
        <v>0</v>
      </c>
      <c r="J10" s="178">
        <v>2008</v>
      </c>
      <c r="K10" s="187">
        <v>435070</v>
      </c>
      <c r="L10" s="178" t="s">
        <v>785</v>
      </c>
      <c r="M10" s="174" t="s">
        <v>784</v>
      </c>
      <c r="N10" s="174" t="s">
        <v>783</v>
      </c>
      <c r="O10" s="140" t="s">
        <v>782</v>
      </c>
    </row>
    <row r="11" spans="1:18" ht="15" customHeight="1">
      <c r="B11" s="176" t="s">
        <v>111</v>
      </c>
      <c r="C11" s="178" t="s">
        <v>112</v>
      </c>
      <c r="D11" s="189">
        <v>1058358</v>
      </c>
      <c r="E11" s="191" t="s">
        <v>781</v>
      </c>
      <c r="F11" s="178" t="s">
        <v>780</v>
      </c>
      <c r="G11" s="178">
        <v>0</v>
      </c>
      <c r="H11" s="175">
        <v>1</v>
      </c>
      <c r="I11" s="175">
        <v>0</v>
      </c>
      <c r="J11" s="178">
        <v>2010</v>
      </c>
      <c r="K11" s="219">
        <v>1230328</v>
      </c>
      <c r="L11" s="178" t="s">
        <v>780</v>
      </c>
      <c r="M11" s="174" t="s">
        <v>810</v>
      </c>
      <c r="N11" s="174" t="s">
        <v>779</v>
      </c>
      <c r="O11" s="186" t="s">
        <v>778</v>
      </c>
    </row>
    <row r="12" spans="1:18" ht="15" customHeight="1">
      <c r="B12" s="176" t="s">
        <v>777</v>
      </c>
      <c r="C12" s="178" t="s">
        <v>123</v>
      </c>
      <c r="D12" s="188">
        <v>22909</v>
      </c>
      <c r="E12" s="178"/>
      <c r="F12" s="178">
        <v>2019</v>
      </c>
      <c r="G12" s="178">
        <v>0</v>
      </c>
      <c r="H12" s="175">
        <v>1</v>
      </c>
      <c r="I12" s="175">
        <v>0</v>
      </c>
      <c r="J12" s="178">
        <v>2022</v>
      </c>
      <c r="K12" s="187">
        <v>22909</v>
      </c>
      <c r="L12" s="178">
        <v>2019</v>
      </c>
      <c r="M12" s="174" t="s">
        <v>776</v>
      </c>
      <c r="N12" s="174" t="s">
        <v>775</v>
      </c>
      <c r="O12" s="174" t="s">
        <v>774</v>
      </c>
    </row>
    <row r="13" spans="1:18" ht="15" customHeight="1">
      <c r="B13" s="176" t="s">
        <v>773</v>
      </c>
      <c r="C13" s="178" t="s">
        <v>134</v>
      </c>
      <c r="D13" s="190">
        <v>0</v>
      </c>
      <c r="E13" s="178"/>
      <c r="F13" s="178"/>
      <c r="G13" s="178">
        <v>1</v>
      </c>
      <c r="H13" s="175">
        <v>0</v>
      </c>
      <c r="I13" s="175">
        <v>1</v>
      </c>
      <c r="J13" s="178">
        <v>2014</v>
      </c>
      <c r="K13" s="178" t="s">
        <v>287</v>
      </c>
      <c r="L13" s="178" t="s">
        <v>287</v>
      </c>
      <c r="M13" s="174" t="s">
        <v>767</v>
      </c>
      <c r="N13" s="174" t="s">
        <v>21</v>
      </c>
      <c r="O13" s="140" t="s">
        <v>766</v>
      </c>
    </row>
    <row r="14" spans="1:18" ht="15" customHeight="1">
      <c r="B14" s="176" t="s">
        <v>443</v>
      </c>
      <c r="C14" s="178" t="s">
        <v>772</v>
      </c>
      <c r="D14" s="189">
        <v>24632</v>
      </c>
      <c r="E14" s="188"/>
      <c r="F14" s="178">
        <v>2012</v>
      </c>
      <c r="G14" s="178">
        <v>0</v>
      </c>
      <c r="H14" s="175">
        <v>0</v>
      </c>
      <c r="I14" s="175">
        <v>1</v>
      </c>
      <c r="J14" s="178">
        <v>2008</v>
      </c>
      <c r="K14" s="187">
        <v>24632</v>
      </c>
      <c r="L14" s="178">
        <v>2012</v>
      </c>
      <c r="M14" s="174" t="s">
        <v>771</v>
      </c>
      <c r="N14" s="174" t="s">
        <v>770</v>
      </c>
      <c r="O14" s="186" t="s">
        <v>769</v>
      </c>
    </row>
    <row r="15" spans="1:18" s="179" customFormat="1" ht="15" customHeight="1" thickBot="1">
      <c r="B15" s="185" t="s">
        <v>192</v>
      </c>
      <c r="C15" s="181" t="s">
        <v>193</v>
      </c>
      <c r="D15" s="184" t="s">
        <v>768</v>
      </c>
      <c r="E15" s="181"/>
      <c r="F15" s="181">
        <v>2014</v>
      </c>
      <c r="G15" s="181">
        <v>1</v>
      </c>
      <c r="H15" s="183">
        <v>0</v>
      </c>
      <c r="I15" s="183">
        <v>1</v>
      </c>
      <c r="J15" s="181">
        <v>2014</v>
      </c>
      <c r="K15" s="182">
        <v>187966</v>
      </c>
      <c r="L15" s="181">
        <v>2014</v>
      </c>
      <c r="M15" s="179" t="s">
        <v>767</v>
      </c>
      <c r="N15" s="179" t="s">
        <v>21</v>
      </c>
      <c r="O15" s="180" t="s">
        <v>766</v>
      </c>
    </row>
    <row r="16" spans="1:18" ht="15" customHeight="1" thickTop="1">
      <c r="C16" s="178"/>
      <c r="D16" s="178"/>
      <c r="E16" s="178"/>
      <c r="F16" s="178"/>
      <c r="G16" s="178"/>
      <c r="H16" s="178"/>
      <c r="I16" s="178"/>
      <c r="J16" s="178"/>
      <c r="K16" s="178"/>
      <c r="L16" s="178"/>
    </row>
    <row r="17" spans="2:11" ht="15" customHeight="1">
      <c r="B17" s="217" t="s">
        <v>7</v>
      </c>
      <c r="G17" s="177" t="s">
        <v>765</v>
      </c>
      <c r="H17" s="217" t="s">
        <v>0</v>
      </c>
      <c r="I17" s="217" t="s">
        <v>0</v>
      </c>
      <c r="J17" s="217" t="s">
        <v>585</v>
      </c>
      <c r="K17" s="217" t="s">
        <v>0</v>
      </c>
    </row>
    <row r="18" spans="2:11" ht="15" customHeight="1">
      <c r="B18" s="178">
        <f>COUNTIF(B2:B16, "*")</f>
        <v>12</v>
      </c>
      <c r="G18" s="175">
        <f>SUM(G2:G16)</f>
        <v>4</v>
      </c>
      <c r="H18" s="178">
        <f>SUM(H2:H16)</f>
        <v>8</v>
      </c>
      <c r="I18" s="178">
        <f>SUM(I2:I16)</f>
        <v>4</v>
      </c>
      <c r="J18" s="218">
        <f>AVERAGE(J2:J15)</f>
        <v>2014.25</v>
      </c>
      <c r="K18" s="187">
        <f>SUM(K3:K16)</f>
        <v>2146254</v>
      </c>
    </row>
  </sheetData>
  <phoneticPr fontId="2"/>
  <hyperlinks>
    <hyperlink ref="O11" r:id="rId1" xr:uid="{09FA9454-6AE2-584A-A0B8-EE7A5D2B1DA7}"/>
    <hyperlink ref="O14" r:id="rId2" xr:uid="{E59F7B01-E450-DC49-85B9-EB45196D76B1}"/>
    <hyperlink ref="O13" r:id="rId3" xr:uid="{55A17029-41D8-7746-AC2E-A2F6D39F2EB1}"/>
    <hyperlink ref="O15" r:id="rId4" xr:uid="{0D0876F8-8720-4F47-B0B5-8CD6BB8458C9}"/>
    <hyperlink ref="O10" r:id="rId5" xr:uid="{CA42F44E-C80C-DF49-B33F-51983EA833C0}"/>
    <hyperlink ref="O2" r:id="rId6" xr:uid="{0937A405-A84A-EA40-8F17-F5D6843A629C}"/>
    <hyperlink ref="P2" r:id="rId7" xr:uid="{E73B6475-D091-0149-AA38-4F96D455E1E0}"/>
    <hyperlink ref="O6" r:id="rId8" xr:uid="{96774D72-EF03-C94D-B6BF-798D9B49A609}"/>
    <hyperlink ref="O4" r:id="rId9" xr:uid="{80E0E47E-9E92-4042-831D-B5EB9E2AFECB}"/>
    <hyperlink ref="O5" r:id="rId10" xr:uid="{321C9977-3FAF-984A-9F2A-E9631A37D682}"/>
  </hyperlinks>
  <pageMargins left="0.7" right="0.7" top="0.75" bottom="0.75" header="0.3" footer="0.3"/>
  <pageSetup paperSize="9" orientation="portrait" horizontalDpi="0" verticalDpi="0"/>
  <legacyDrawing r:id="rId1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9</vt:i4>
      </vt:variant>
    </vt:vector>
  </HeadingPairs>
  <TitlesOfParts>
    <vt:vector size="9" baseType="lpstr">
      <vt:lpstr>BP - Projects</vt:lpstr>
      <vt:lpstr>BP - Retirements</vt:lpstr>
      <vt:lpstr>Shell - Projects</vt:lpstr>
      <vt:lpstr>Shell - Retirements</vt:lpstr>
      <vt:lpstr>Chevron - Projects</vt:lpstr>
      <vt:lpstr>Chevron - Retirements</vt:lpstr>
      <vt:lpstr>EM - Projects</vt:lpstr>
      <vt:lpstr>EM - Retirements</vt:lpstr>
      <vt:lpstr>Projects used for CN-LNG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Gregory Trencher</dc:creator>
  <cp:lastModifiedBy>Gregory Trencher</cp:lastModifiedBy>
  <dcterms:created xsi:type="dcterms:W3CDTF">2022-10-07T07:10:10Z</dcterms:created>
  <dcterms:modified xsi:type="dcterms:W3CDTF">2023-04-23T08:53:36Z</dcterms:modified>
</cp:coreProperties>
</file>